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y\2025\SP\ZSP Szewce\SWZ\"/>
    </mc:Choice>
  </mc:AlternateContent>
  <xr:revisionPtr revIDLastSave="0" documentId="13_ncr:1_{68B33916-474C-4352-952D-AD98D79E247D}" xr6:coauthVersionLast="47" xr6:coauthVersionMax="47" xr10:uidLastSave="{00000000-0000-0000-0000-000000000000}"/>
  <bookViews>
    <workbookView xWindow="38280" yWindow="-120" windowWidth="29040" windowHeight="15720" tabRatio="784" activeTab="5" xr2:uid="{00000000-000D-0000-FFFF-FFFF00000000}"/>
  </bookViews>
  <sheets>
    <sheet name="MIĘSO WĘDLINY DRÓB" sheetId="1" r:id="rId1"/>
    <sheet name="WARZYWA OWOCE I JAJA KURZE" sheetId="2" r:id="rId2"/>
    <sheet name="NABIAŁ" sheetId="3" r:id="rId3"/>
    <sheet name="ART. OGÓLNOSPOŻYWCZE" sheetId="5" r:id="rId4"/>
    <sheet name="MROŻONKI + RYBY" sheetId="4" r:id="rId5"/>
    <sheet name="PIECZYWO" sheetId="7" r:id="rId6"/>
  </sheets>
  <definedNames>
    <definedName name="_xlnm._FilterDatabase" localSheetId="1" hidden="1">'WARZYWA OWOCE I JAJA KURZE'!$B$2:$F$50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7" l="1"/>
  <c r="G4" i="7"/>
  <c r="G5" i="7"/>
  <c r="G6" i="7"/>
  <c r="G7" i="7"/>
  <c r="G8" i="7"/>
  <c r="G9" i="7"/>
  <c r="G10" i="7"/>
  <c r="G11" i="7"/>
  <c r="G12" i="7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3" i="3"/>
  <c r="G4" i="3"/>
  <c r="G5" i="3"/>
  <c r="G6" i="3"/>
  <c r="G7" i="3"/>
  <c r="G8" i="3"/>
  <c r="G9" i="3"/>
  <c r="G10" i="3"/>
  <c r="G11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D51" i="2"/>
  <c r="E57" i="5"/>
  <c r="D37" i="2"/>
  <c r="D36" i="2"/>
  <c r="D28" i="2"/>
  <c r="D16" i="2"/>
  <c r="D7" i="2"/>
  <c r="E3" i="7"/>
  <c r="D16" i="1"/>
  <c r="D2" i="2"/>
  <c r="D25" i="2"/>
  <c r="D38" i="2"/>
  <c r="D32" i="2"/>
  <c r="D18" i="2"/>
  <c r="D5" i="2"/>
  <c r="E74" i="5"/>
  <c r="E73" i="5"/>
  <c r="E6" i="4"/>
  <c r="E7" i="4"/>
  <c r="E16" i="4"/>
  <c r="D48" i="2"/>
  <c r="D3" i="1"/>
  <c r="E11" i="3"/>
  <c r="E72" i="5"/>
  <c r="E71" i="5"/>
  <c r="E68" i="5"/>
  <c r="E67" i="5"/>
  <c r="E63" i="5"/>
  <c r="E64" i="5"/>
  <c r="E61" i="5"/>
  <c r="E58" i="5"/>
  <c r="E56" i="5"/>
  <c r="E55" i="5"/>
  <c r="E54" i="5"/>
  <c r="E53" i="5"/>
  <c r="E52" i="5"/>
  <c r="D11" i="1"/>
  <c r="E51" i="5"/>
  <c r="E46" i="5"/>
  <c r="E43" i="5"/>
  <c r="E31" i="5"/>
  <c r="E49" i="5"/>
  <c r="E48" i="5"/>
  <c r="E42" i="5"/>
  <c r="E41" i="5"/>
  <c r="E36" i="5"/>
  <c r="E35" i="5"/>
  <c r="E33" i="5"/>
  <c r="E30" i="5"/>
  <c r="E28" i="5"/>
  <c r="E27" i="5"/>
  <c r="E25" i="5"/>
  <c r="E24" i="5"/>
  <c r="E21" i="5"/>
  <c r="E20" i="5"/>
  <c r="E19" i="5"/>
  <c r="E18" i="5"/>
  <c r="E17" i="5"/>
  <c r="E16" i="5"/>
  <c r="E10" i="5"/>
  <c r="E7" i="5"/>
  <c r="E6" i="5"/>
  <c r="E5" i="5"/>
  <c r="E4" i="5"/>
  <c r="E2" i="5"/>
  <c r="D50" i="2"/>
  <c r="D49" i="2"/>
  <c r="D47" i="2"/>
  <c r="D46" i="2"/>
  <c r="D44" i="2"/>
  <c r="D43" i="2"/>
  <c r="D42" i="2"/>
  <c r="D41" i="2"/>
  <c r="D40" i="2"/>
  <c r="D39" i="2"/>
  <c r="D35" i="2"/>
  <c r="D34" i="2"/>
  <c r="D33" i="2"/>
  <c r="D31" i="2"/>
  <c r="D30" i="2"/>
  <c r="D29" i="2"/>
  <c r="D26" i="2"/>
  <c r="D24" i="2"/>
  <c r="D21" i="2"/>
  <c r="D17" i="2"/>
  <c r="D15" i="2"/>
  <c r="D14" i="2"/>
  <c r="D13" i="2"/>
  <c r="D12" i="2"/>
  <c r="D10" i="2"/>
  <c r="D9" i="2"/>
  <c r="D8" i="2"/>
  <c r="D4" i="2" l="1"/>
  <c r="D17" i="1"/>
  <c r="D15" i="1"/>
  <c r="D13" i="1"/>
  <c r="D14" i="1"/>
  <c r="D12" i="1"/>
  <c r="D9" i="1"/>
  <c r="D7" i="1"/>
  <c r="D6" i="1"/>
  <c r="D5" i="1"/>
  <c r="D4" i="1"/>
  <c r="D2" i="1"/>
  <c r="E10" i="3"/>
  <c r="E8" i="3"/>
  <c r="E7" i="3"/>
  <c r="E6" i="3"/>
  <c r="E5" i="3"/>
  <c r="E4" i="3"/>
  <c r="E3" i="3"/>
  <c r="E2" i="3"/>
  <c r="E15" i="4"/>
  <c r="E14" i="4"/>
  <c r="E13" i="4"/>
  <c r="E12" i="4"/>
  <c r="E10" i="4"/>
  <c r="E9" i="4"/>
  <c r="E8" i="4"/>
  <c r="E5" i="4"/>
  <c r="E2" i="4"/>
  <c r="E12" i="7"/>
  <c r="E6" i="7"/>
  <c r="E5" i="7"/>
  <c r="E4" i="7"/>
  <c r="E2" i="7"/>
  <c r="E17" i="4" l="1"/>
  <c r="E3" i="5" l="1"/>
  <c r="E32" i="5"/>
  <c r="E65" i="5"/>
  <c r="E77" i="5"/>
  <c r="E9" i="3"/>
  <c r="D8" i="1"/>
  <c r="D45" i="2" l="1"/>
  <c r="E11" i="7" l="1"/>
  <c r="E10" i="7"/>
  <c r="E9" i="7"/>
  <c r="E8" i="7"/>
  <c r="E7" i="7"/>
  <c r="G2" i="7" l="1"/>
  <c r="G2" i="3"/>
  <c r="G12" i="3" s="1"/>
  <c r="F2" i="2"/>
  <c r="F52" i="2" s="1"/>
  <c r="F2" i="1" l="1"/>
  <c r="F18" i="1" s="1"/>
  <c r="G2" i="5" l="1"/>
  <c r="G78" i="5" s="1"/>
  <c r="G13" i="7"/>
  <c r="G2" i="4"/>
  <c r="G18" i="4" s="1"/>
</calcChain>
</file>

<file path=xl/sharedStrings.xml><?xml version="1.0" encoding="utf-8"?>
<sst xmlns="http://schemas.openxmlformats.org/spreadsheetml/2006/main" count="517" uniqueCount="245">
  <si>
    <t>LP</t>
  </si>
  <si>
    <t>NAZWA TOWARU</t>
  </si>
  <si>
    <t>MIARA</t>
  </si>
  <si>
    <t>ILOŚĆ</t>
  </si>
  <si>
    <t>Kg</t>
  </si>
  <si>
    <t>Wieprzowina - schab bez kości środkowy, bez warkocza (mięso świeże, nie mrożone) gruby, jednolity, soczysty mięsień otoczony błoną i niewielką ilością tłuszczu, barwa ciemnoróżowa, zapach swoisty, charakterystyczny dla każdego rodzaju mięsa</t>
  </si>
  <si>
    <t>CENA JEDNOSTKOWA BRUTTO</t>
  </si>
  <si>
    <t>WARTOŚĆ BRUTTO</t>
  </si>
  <si>
    <t>Szt.</t>
  </si>
  <si>
    <t>Fasolka szparagowa zielona, żółta - świeża, zdrowa, czysta, sezonowa, o charakterystycznej barwie, w całości, bez śladów uszkodzeń mechanicznych i uszkodzeń spowodowanych przez szkodniki oraz bez oznak pleśnienia i gnicia.</t>
  </si>
  <si>
    <t>ILOŚC</t>
  </si>
  <si>
    <t>400 g</t>
  </si>
  <si>
    <t xml:space="preserve">Kg </t>
  </si>
  <si>
    <t>Minimalna gramatura</t>
  </si>
  <si>
    <t>70 g</t>
  </si>
  <si>
    <t>500 g</t>
  </si>
  <si>
    <t>Brokuły - bukiet różyczek mrożonych: barwa typowa dla brokuł, nieoblodzone, niezlepione, nieuszkodzone mechanicznie, bez uszkodzeń spowodowanych przez szkodniki</t>
  </si>
  <si>
    <t>2500 g</t>
  </si>
  <si>
    <t>550 g</t>
  </si>
  <si>
    <t>SUMA</t>
  </si>
  <si>
    <t>400g</t>
  </si>
  <si>
    <t xml:space="preserve">Szt. </t>
  </si>
  <si>
    <t xml:space="preserve">Ananas - dojrzały, zdrowy, bez oznak pleśnienia i gnicia, luzem </t>
  </si>
  <si>
    <t>Gruszka - odmiana Konferencja, klapsa i inne równoważne, waga 180-220 g/1szt., dojrzała, średnio twarda, słodka, soczysta, zdrowa, bez oznak gnicia, nie nadmarznięta, odmiana jednorodna przy każdorazowej dostawie.</t>
  </si>
  <si>
    <t xml:space="preserve">Jabłka deserowe - soczyste, słodkie lub słodko - winne, owoce bez uszkodzeń powstałych podczas wzrostu, zbioru, pakowania i transportu, bez objawów zepsucia, odmiany: Cortland, Gala, Idared, Jonagold, Ligol, Lobo, Rubin, Champion, Decosta, Jonagored i inne </t>
  </si>
  <si>
    <t>Kapusta biała - zdrowa, świeża, sezonowa, w całości, nienadmarznięta, bez śladów uszkodzeń mechanicznych i uszkodzeń spowodowanych przez szkodniki oraz bez oznak pleśnienia i gnicia.</t>
  </si>
  <si>
    <t>Kapusta czerwona - zdrowa, świeża, sezonowa, w całości, nienadmarznięta, bez śladów uszkodzeń mechanicznych i uszkodzeń spowodowanych przez szkodniki oraz bez oznak pleśnienia i gnicia.</t>
  </si>
  <si>
    <t>Kapusta kiszona sałatkowa z marchewką - (pakowana w folię, słoik, wiaderko) produkt spożywczy otrzymany z kapusty poddanej naturalnemu procesowi fermentacji mlekowej, nie dopuszcza się stosowania octu, substancji słodzących, wybielaczy i przyspieszaczy fermentacji</t>
  </si>
  <si>
    <t>Kapusta pekińska - świeża, zdrowa, bez oznak pleśnienia i gnicia, wolna od szkodników i uszkodzeń spowodowanych przez szkodniki, pakowana pojedynczo</t>
  </si>
  <si>
    <t xml:space="preserve">Arbuz – minimalna waga owocu 1,5 kg, jędrny i dostatecznie dojrzały, świeży, soczysty, zdrowy, czysty, o dobrym smaku, bez śladów uszkodzeń mechanicznych i zanieczyszczeń biologicznych, </t>
  </si>
  <si>
    <t>Śliwki renklody - dojrzała, świeża, soczysta, zdrowa, czysta, o dobrym smaku, bez oznak pleśnienia, gnicia i zepsucia</t>
  </si>
  <si>
    <t xml:space="preserve">Truskawki – minimalna wielkość 18mm/1szt. O barwie czerwonej i wyrównanej, odpowiednio dojrzała z kielichem i szypułką, świeża, zdrowa, soczysta, o dobrym smaku, czysta, bez oznak pleśnienia i gnicia, bez śladu uszkodzeń mechanicznych i zanieczyszczeń biologicznych; pakowane w łubiance; </t>
  </si>
  <si>
    <t>200g</t>
  </si>
  <si>
    <t>kg</t>
  </si>
  <si>
    <t>50g</t>
  </si>
  <si>
    <t>Drób - filet z piersi indyka  (mięso świeże, nie mrożone) mięśnie piersiowe pozbawione skóry, kości i ścięgien, prawidłowo wykrwawione, bez przebarwień i uszkodzeń mechanicznych</t>
  </si>
  <si>
    <t>Drób - filet z piersi kurczaka  (mięso świeże, nie mrożone) mięśnie piersiowe pozbawione skóry, kości i ścięgien, prawidłowo wykrwawione, bez przebarwień i uszkodzeń mechanicznych</t>
  </si>
  <si>
    <t xml:space="preserve">Kiełbasa krakowska sucha wieprzowa , z wyselekcjonowanego mięsa o najwyższej jakości, grubo rozdrobniona, suszona, gdzie do wytworzenia 100g gotowego produktu zużyto minimum 146 g mięsa, bez wzmacniaczy smaku i substancji zagęszczających, </t>
  </si>
  <si>
    <t xml:space="preserve">Kiełbasa śląska  (min zawartość mięsa wieprzowego 87%), bez wzmacniaczy smaku i substancji zagęszczających, </t>
  </si>
  <si>
    <t xml:space="preserve">Wieprzowina - karczek bez kości, bez skóry (mięso świeże, nie mrożone)-  tkanka mięsna grubo włóknista, poprzerastana tłuszczem i tkanką łączną; barwa ciemnoróżowa, zapach charakterystyczny dla każdego rodzaju mięsa, konsystencja jędrna i elastyczna, </t>
  </si>
  <si>
    <t>Wieprzowina - szynka bez kości , kulka i zrazówka, (mięso świeże, nie mrożone) tkanka mięsna delikatna, drobnowłóknista, miękka i soczysta, produkt obrobiony kulinarnie, odtłuszczony, bez skóry i kości,  barwa ciemnoróżowa, zapach swoisty, charakterystyczny dla każdego rodzaju mięsa</t>
  </si>
  <si>
    <t>Banany - długość ok. 18-20 cm, dojrzałe, bez plam, oznak gnicia, uszkodzeń powstałych podczas wzrostu, zbioru, pakowania i transportu , kolor żółty,  świeże, zdrowe</t>
  </si>
  <si>
    <t>Buraki ćwikłowe obrane - świeże, bez liści, zdrowe, czyste, suche, sezonowe, w całości, bez oznak pleśnienia i gnicia, bez uszkodzeń spowodowanych przez szkodniki oraz bez oznak pleśnienia i gnicia.</t>
  </si>
  <si>
    <t>Cytryny -  świeża, soczysta, zdrowa, kolor żółty, o cienkiej skórce, bez oznak pleśnienia, gnicia i zepsucia, odmiana jednorodna przy każdorazowej dostawie.</t>
  </si>
  <si>
    <t>Kapusta młoda - zdrowa, świeża, sezonowa, w całości, nienadmarznięta, bez śladów uszkodzeń mechanicznych i uszkodzeń spowodowanych przez szkodniki oraz bez oznak pleśnienia i gnicia. (1200g szt.)</t>
  </si>
  <si>
    <t xml:space="preserve">Kiwi - o masie 80-90g/1szt., dojrzałe, odpowiednio jędrne, świeże, soczyste, zdrowe, czyste, o dobrym smaku , bez oznak pleśnienia, gnicia i zepsucia, nie nadmarznięte , pakowane w paletki </t>
  </si>
  <si>
    <t>Koper - w pęczkach o masie 20-30 g, bez łodyg, świeży, bez oznak gnicia, czysty, zdrowy, sezonowy</t>
  </si>
  <si>
    <t xml:space="preserve">Ogórek kiszony - bez konserwantów, octu, wybielaczy, przyspieszaczy fermentacji, pakowany w folię, słoik, wiaderko, Produkt spożywczy otrzymany ze świeżych ogórków, przypraw smakowych, zalanych zalewą z dodatkiem soli i poddany naturalnemu procesowi fermentacji mlekowej. Nie dopuszcza się produktów konserwowanych askorbinianem potasu </t>
  </si>
  <si>
    <t>Ogórek zielony - świeży, bez plam, oznak gnicia i uszkodzeń skóry, zdrowy, czysty, suchy, sezonowy, w całości, nienadmarznięty</t>
  </si>
  <si>
    <t>Papryka czerwona, pomarańczowa, żółta, zielona - kl. I, świeża, zdrowa, czysta, sucha, sezonowa, o charakterystycznej barwie, w całości, bez śladów uszkodzeń mechanicznych oraz bez oznak pleśnienia i gnicia.</t>
  </si>
  <si>
    <t>Pieczarki – zdrowe, świeże, w całości, bez śladów uszkodzeń mechanicznych i uszkodzeń spowodowanych przez szkodniki oraz bez oznak pleśnienia i gnicia.</t>
  </si>
  <si>
    <t xml:space="preserve">Pietruszka natka 60 g w pęczkach - świeża, czysta, zdrowa, sezonowa, bez oznak pleśnienia i gnicia </t>
  </si>
  <si>
    <t>Pomidor -  świeży, zdrowy, czysty, suchy, o średnicy od 4 cm do 6 cm, sezonowy, w całości, bez śladów uszkodzeń mechanicznych oraz bez oznak pleśnienia i gnicia.</t>
  </si>
  <si>
    <t xml:space="preserve">Por 350g - świeży, zdrowy, czysty, suchy, sezonowy, o charakterystycznej barwie, smaku i zapachu, w całości, bez śladów uszkodzeń mechanicznych i uszkodzeń spowodowanych przez szkodniki </t>
  </si>
  <si>
    <t xml:space="preserve">Sałata lodowa 500g (pakowana każda główka oddzielnie), świeża krucha, zdrowa, czysta, sucha o charakterystycznej barwie, bez oznak pleśnienia i gnicia </t>
  </si>
  <si>
    <t>Sałata masłowa 210g - świeża, zdrowa, czysta, sucha, sezonowa, o charakterystycznej barwie, smaku i zapachu, w całości, nienadmarznięta, bez śladów uszkodzeń mechanicznych i uszkodzeń spowodowanych przez szkodniki oraz bez oznak pleśnienia i gnicia.</t>
  </si>
  <si>
    <t xml:space="preserve">Winogrona (białe i czerwone) – owoce słodkie o gęstym i chrupiącym miąższu i delikatnej skórce, świeże, soczyste, zdrowe, czyste, o dobrym smaku, bez oznak pleśnienia i zepsucia </t>
  </si>
  <si>
    <t xml:space="preserve">Brzoskwinia– średnica owocu powinna wynosić 70-80 mm., dojrzała, świeża, soczysta, zdrowa, o dobrym smaku, bez oznak pleśnienia, gnicia i zepsucia, odmiana jednorodna przy każdej dostawie; </t>
  </si>
  <si>
    <t xml:space="preserve">Nektarynki - średnica owocu powinna wynosić 70-80 mm., dojrzała, świeża, soczysta, zdrowa, czysta, o dobrym smaku, bez oznak pleśnienia i gnicia </t>
  </si>
  <si>
    <t xml:space="preserve">Pomarańcza - sortowana, słodka, skórka w kolorze pomarańczowym, świeża,  soczysta, zdrowa, czysta, o dobrym smaku, bez oznak pleśnienia i gnicia  bez śladów uszkodzeń mechanicznych i zanieczyszczeń biologicznych. </t>
  </si>
  <si>
    <t xml:space="preserve">Śliwki (węgierki)– waga 25-30g/1szt, dojrzała o granatowej skórce, świeża, soczysta, zdrowa, czysta, o dobrym smaku, bez oznak pleśnienia i gnicia </t>
  </si>
  <si>
    <t>Melon żółty od 500-700g , świeży , jędrny bez plam i oznak zepsucia czy uszkodzeń mechanicznych. Przydatność do spożycia powinna być nie krótsza niż 3dni</t>
  </si>
  <si>
    <t>Mleko UHT  - krowie, 2 % tłuszczu (karton), bez przeciwutleniaczy i stabilizatorów, o wysokiej jakości mikrobiologicznej, wygląd i barwa jednolita , smak i zapach czysty bez obcych posmaków i zapachów</t>
  </si>
  <si>
    <t>Kefir naturalny - naturalny mający w składzie tylko mleko pasteryzowane i żywe kultury bakterii charakterystyczne dla rodzaju ziaren kefirowych, min 1.5% tłuszczu.</t>
  </si>
  <si>
    <t>Jogurt naturalny - min. 2% tłuszczu lub powyżej, zawierający biokultury, bez dodatku żelatyny spożywczej, bez mleka w proszku, bez konserwantów, stabilizatorów i substancji zagęszczających, smak łagodny, konsystencja jednolita</t>
  </si>
  <si>
    <t>Fasola szparagowa — zielona  cięta, odcinki strąków z obciętymi końcami o długości od 20mm do 40mm, jednolite odmianowo, sypkie, nieoblodzone, niepołamane, niezlepione, bez uszkodzeń spowodowanych przez szkodniki głęboko mrożona</t>
  </si>
  <si>
    <t>Fasola szparagowa —  żółta, cięta, odcinki strąków z obciętymi końcami o długości od 20mm do 40mm, jednolite odmianowo, sypkie, nieoblodzone, niepołamane, niezlepione, bez uszkodzeń spowodowanych przez szkodniki głęboko mrożona</t>
  </si>
  <si>
    <t>Jagoda - owoce  jednolite odmianowo w partii, całe sypkie, nieoblodzone, niezlepione, nieuszkodzone mechanicznie, głęboko mrożona</t>
  </si>
  <si>
    <t>Kalafior  - bukiet różyczek, barwa typowa dla kalafiora, sypkie, nieoblodzone, niezlepione, nieuszkodzone mechanicznie, bez uszkodzeń spowodowanych przez szkodniki, głęboko mrożony</t>
  </si>
  <si>
    <t>Mieszanka kompotowa bez pestki- mieszanka wieloskładnikowa, barwa typowa dla poszczególnych owoców, owoce sypkie, nieoblodzone, niezlepione, nieuszkodzone mechanicznie, bez uszkodzeń spowodowanych przez szkodniki, głęboko mrożona</t>
  </si>
  <si>
    <t>Mieszanka warzywna 7 składnikowa -(marchew , pietruszka  seler, kalafior, brokuł, fasolka szparagowa, groszek zielony brukselka )barwa typowa dla poszczególnych warzyw, sypkie, nieoblodzone, niezlepione, nieuszkodzone mechanicznie, bez uszkodzeń spowodowanych przez szkodniki, głęboko mrożona</t>
  </si>
  <si>
    <t>Truskawki - owoce jednolite odmianowo w partii, bez szypułek, całe, sypkie, bez obcych posmaków, nieoblodzone, niezlepione, nieuszkodzone mechanicznie, bez uszkodzeń spowodowanych przez szkodniki, głęboko mrożona</t>
  </si>
  <si>
    <t>Dorsz atlantycki- mrożony SHP – ryby mrożone SHP /mrożone ciekłym azotem glazura nie może przekroczyć 5% a termin ważności nie krótszy niż 3 miesiące</t>
  </si>
  <si>
    <t>Miruna bez skóry (filet mrożony SHP), bez glazury , płaty produkcji morskiej bez ości, płat mięsa z miruny o nieregularnej wielkości i kształcie, oddzielony od pozostałych części anatomicznych ryby cięciem, wykonanym równolegle do kręgosłupa bez skóry i wyrostków ościstych kręgosłupa, błona otrzewna i żebra usunięte, zamrożony; filety ułożone warstwowo w bloki z zastosowaniem przekładek z folii umożliwiające łatwe oddzielenie każdego fileta (shatter pack); zapach charakterystyczny dla miruny smak i zapach po ugotowaniu swoisty, właściwy dla miruny nie dopuszcza się smaku obcego lub gorzkiego i zapachu obcego lub jełkiego; tekstura po ugotowaniu zwarta, krucha, soczysta, charakterystyczna dla miruny dopuszcza się lekko miękką; okres przydatności do spożycia deklarowany przez producenta powinien wynosić nie mniej niż 1 miesiąc od daty dostawy do magazynu odbiorcy.</t>
  </si>
  <si>
    <t>Chleb zwykły pszenno-żytni typu baltonowski, wiejski (krojony)550-600g pieczywo mieszane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</si>
  <si>
    <t>Chleb graham (krojony)  - pieczywo mieszane wyrabiane z mąki żytniej i pszennej, na kwasie z dodatkiem drożdży, ziarna słonecznikowego obłuszczonego, soli i innych surowców określonych recepturą wygląd: bochenki o kształcie nadanym formą, niedopuszczalne wyroby zdeformowane, zgniecione, zabrudzone, spalone, ze śladami pleśni, skórka: ściśle połączona z miękiszem, chropowata, lekko błyszcząca, o barwie od jasnobrązowej do brązowej, dopuszcza się widoczne zapieczone ziarna słonecznika oraz nieznaczne pęknięcia; grubość skórki nie mniejsza niż 3mm, miękisz o równomiernej porowatości i równomiernym zabarwieniu z widocznymi ziarnami słonecznika; suchy w dotyku o dobrej krajalności; miękisz po lekkim nacisku powinien wrócić do stanu pierwotnego bez deformacji struktury; nie dopuszcza się wyrobów o miękiszu lepkim, niedopieczonym, z zakalcem, kruszącym się, zanieczyszczonym, z obecnością grudek mąki lub soli, typowy dla tego rodzaju chleba, niedopuszczalny smak i zapach świadczący o nieświeżości lub inny obcy; g: 500; okres przydatności do spożycia chleba mieszanego słonecznikowego deklarowany przez producenta powinien wynosić nie mniej niż 24 godz. od daty dostawy do magazynu odbiorcy. 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mieszanego słonecznikowego powinien być oznakowany etykietą lub banderolą zawierającą następujące dane: − nazwę pieczywa, − wykaz surowców, − nazwę dostawcy – producenta, adres, − masę jednostkową oraz pozostałe informacje zgodnie z aktualnie obowiązującym prawem</t>
  </si>
  <si>
    <t>Chleb orkiszowy (krojony) - pieczywo mieszane wyrabiane z mąki orkiszowej i pszennej, na kwasie z dodatkiem drożdży, ziarna słonecznikowego obłuszczonego, soli i innych surowców określonych recepturą wygląd: bochenki o kształcie nadanym formą, niedopuszczalne wyroby zdeformowane, zgniecione, zabrudzone, spalone, ze śladami pleśni, skórka: ściśle połączona z miękiszem, chropowata, lekko błyszcząca, o barwie od jasnobrązowej do brązowej, dopuszcza się widoczne zapieczone ziarna słonecznika oraz nieznaczne pęknięcia; grubość skórki nie mniejsza niż 3mm, miękisz o równomiernej porowatości i równomiernym zabarwieniu z widocznymi ziarnami słonecznika; suchy w dotyku o dobrej krajalności; miękisz po lekkim nacisku powinien wrócić do stanu pierwotnego bez deformacji struktury; nie dopuszcza się wyrobów o miękiszu lepkim, niedopieczonym, z zakalcem, kruszącym się, zanieczyszczonym, z obecnością grudek mąki lub soli, typowy dla tego rodzaju chleba, niedopuszczalny smak i zapach świadczący o nieświeżości lub inny obcy; g: 500; okres przydatności do spożycia chleba mieszanego słonecznikowego deklarowany przez producenta powinien wynosić nie mniej niż 24 godz. od daty dostawy do magazynu odbiorcy. 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mieszanego słonecznikowego powinien być oznakowany etykietą lub banderolą zawierającą następujące dane: − nazwę pieczywa, − wykaz surowców, − nazwę dostawcy – producenta, adres, − masę jednostkową oraz pozostałe informacje zgodnie z aktualnie obowiązującym prawem.</t>
  </si>
  <si>
    <t>Chleb razowy- żytni (krojony) - z ziarnami pieczywo mieszane wyrabiane z mąki orkiszowej i pszennej z dodatkiem ziaren, na kwasie z dodatkiem drożdży, ziarna słonecznikowego obłuszczonego, soli i innych surowców określonych recepturą wygląd: bochenki o kształcie nadanym formą, niedopuszczalne wyroby zdeformowane, zgniecione, zabrudzone, spalone, ze śladami pleśni, skórka: ściśle połączona z miękiszem, chropowata, lekko błyszcząca, o barwie od jasnobrązowej do brązowej, dopuszcza się widoczne zapieczone ziarna słonecznika oraz nieznaczne pęknięcia; grubość skórki nie mniejsza niż 3mm, miękisz o równomiernej porowatości i równomiernym zabarwieniu z widocznymi ziarnami słonecznika; suchy w dotyku o dobrej krajalności; miękisz po lekkim nacisku powinien wrócić do stanu pierwotnego bez deformacji struktury; nie dopuszcza się wyrobów o miękiszu lepkim, niedopieczonym, z zakalcem, kruszącym się, zanieczyszczonym, z obecnością grudek mąki lub soli, typowy dla tego rodzaju chleba, niedopuszczalny smak i zapach świadczący o nieświeżości lub inny obcy; okres przydatności do spożycia chleba mieszanego słonecznikowego deklarowany przez producenta powinien wynosić nie mniej niż 24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mieszanego słonecznikowego powinien być oznakowany etykietą lub banderolą zawierającą następujące dane: − nazwę pieczywa, − wykaz surowców, − nazwę dostawcy – producenta, adres, − masę jednostkową oraz pozostałe informacje zgodnie z aktualnie obowiązującym prawem</t>
  </si>
  <si>
    <t>Chleb słonecznikowy żytni lub pszenno-żytni (krojony) - pieczywo mieszane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</si>
  <si>
    <t>Chleb wieloziarnisty  (krojony) - pieczywo mieszane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</si>
  <si>
    <t>Cukier biały  kryształ– skład: cukier buraczany 100%, bez środków konserwujących, opakowanie jednostkowe torebki papierowe</t>
  </si>
  <si>
    <t>10 g</t>
  </si>
  <si>
    <t xml:space="preserve">Bazylia otarta - 100% </t>
  </si>
  <si>
    <t>1000g</t>
  </si>
  <si>
    <t xml:space="preserve">500g </t>
  </si>
  <si>
    <t>Cynamon mielony -przyprawa korzenna bez dodatków</t>
  </si>
  <si>
    <t>15g</t>
  </si>
  <si>
    <t>Fasola sucha biała  - suszona, ziarna zbliżone do odmiany średni Jaś, w całości, jednorodne odmiany, zdrowe, czyste bez śladów uszkodzeń mechanicznych i uszkodzeń spowodowanych przez szkodniki oraz bez oznak pleśnienia i gnicia.</t>
  </si>
  <si>
    <t>Groch łuskany -  suszony, ziarna w całości, jednorodne odmiany, zdrowe, czyste, bez śladów uszkodzeń mechanicznych i uszkodzeń spowodowanych przez szkodniki oraz bez oznak pleśnienia i gnicia.</t>
  </si>
  <si>
    <t xml:space="preserve">Herbata owocowa  ekspresowa  - różne smaki, m.in.: dzika róża, malinowa, owoce leśne, malina z żurawiną, wieloowocowa, hibiskus </t>
  </si>
  <si>
    <t>40g</t>
  </si>
  <si>
    <t>100g</t>
  </si>
  <si>
    <t>150g</t>
  </si>
  <si>
    <t>Kasza kuskus  - granulat otrzymany z pszenicy durum, ma postać okrągłych ziarenek o średnicy około 1 mm</t>
  </si>
  <si>
    <t>Kasza manna błyskawiczna (grysik) 100% – skład: produkt otrzymywany z przemiału oczyszczonego ziarna pszenicy, w postaci drobnych ziarenek barwy białej lub kremowej, ziarna wolne od zanieczyszczeń biologicznych i szkodników</t>
  </si>
  <si>
    <t>Kasza jęczmienna pęczak - skład: całe, obłuskane i wypolerowane ziarno jęczmienia, preparowane termicznie (100%), po ugotowaniu sypkie, ziarna wolne od zanieczyszczeń biologicznych i szkodników</t>
  </si>
  <si>
    <t>Kasza jęczmienna średnia perłowa wiejska - skład: obłuszczone ziarno  preparowane termicznie (100%), po ugotowaniu sypkie, ziarna wolne od zanieczyszczeń biologicznych i szkodników, opakowanie czyste bez uszkodzeń mechanicznych</t>
  </si>
  <si>
    <t>20g</t>
  </si>
  <si>
    <t>10g</t>
  </si>
  <si>
    <t>500g</t>
  </si>
  <si>
    <t>Mąka pszenna -  mąka typu 450 jednolity biały kolor, bez zanieczyszczeń organicznych i nieorganicznych, wolna od szkodników i ich pozostałości; opakowanie jednostkowe - torebka papierowa</t>
  </si>
  <si>
    <t>Mąka ziemniaczana - skład: skrobia ziemniaczana 100% produkowana z ziemniaków skrobiowych, jednolity biały kolor, bez zanieczyszczeń organicznych i nieorganicznych</t>
  </si>
  <si>
    <t>1000ml</t>
  </si>
  <si>
    <t>500ml</t>
  </si>
  <si>
    <t xml:space="preserve">Pieprz czarny, mielony 100% </t>
  </si>
  <si>
    <t xml:space="preserve">Pieprz ziołowy, mielony 100% </t>
  </si>
  <si>
    <t>Pestki  dyni  skład: ziarna dyni bez łusek 100%, bez środków konserwujących, bez zanieczyszczeń organicznych i nieorganicznych, wolne od szkodników i ich pozostałości</t>
  </si>
  <si>
    <t xml:space="preserve">Soczewica czerwona/zielona - skład: soczewica czerwona 100%, nasiona mają czerwona barwę, ziarna twarde bez przebarwień </t>
  </si>
  <si>
    <t>Sól o obniżonej zawartości sodu (bez antyzbrylacza)</t>
  </si>
  <si>
    <t>Tymianek  – skład: suszone ziele tymianku 100% o intensywnym smaku i aromacie, bez środków konserwujących</t>
  </si>
  <si>
    <t>130g</t>
  </si>
  <si>
    <t xml:space="preserve">Żurawina suszona - skład: suszona żurawina 60%, cukier trzcinowy 39%, olej roślinny 1%, bez oznak pleśnienia, gnicia i zepsucia, bez zanieczyszczeń biologicznych, opakowanie czyste bez uszkodzeń mechanicznych </t>
  </si>
  <si>
    <t>220g</t>
  </si>
  <si>
    <t>Koncentrat pomidorowy 30%</t>
  </si>
  <si>
    <t>565 g</t>
  </si>
  <si>
    <t xml:space="preserve">Ananas w syropie – puszka </t>
  </si>
  <si>
    <t xml:space="preserve">Żurek w butelce naturalny (skład: mąka żytnia, ziele angielskie, liść laurowy, pieprz, sól, czosnek), produkt bez konserwantów i sztucznych barwników, opakowanie czyste bez uszkodzeń mechanicznych </t>
  </si>
  <si>
    <t xml:space="preserve">Wafle ryżowe naturalne/ze słonecznikiem, musli, pestka dyni  - produkt bezglutenowy, składniki: ryż brązowy, zawartość soli wynika wyłącznie z obecności naturalnie występującego sodu, różne rodzaje </t>
  </si>
  <si>
    <t>Pestki słonecznika – skład: ziarna słonecznika bez łusek 100%, bez środków konserwujących, bez zanieczyszczeń organicznych i nieorganicznych, wolne od szkodników i ich pozostałości</t>
  </si>
  <si>
    <t>Ryż długoziarnisty Paraboiled – skład: ziarno ryżu białego,  długie, preparowane termicznie (100%), ziarna mają prześwitujące bielmo o żółtozłotej barwie, po ugotowaniu sypkie, bez zanieczyszczeń organicznych i nieorganicznych, wolny od szkodników i ich pozostałości</t>
  </si>
  <si>
    <t>Rodzynki sułtańskie - suszone owoce zielonych winogron, sprężyste, miękkie i błyszczące</t>
  </si>
  <si>
    <t>Kakao prawdziwe - skład: 100% ziarna mielonego z kakaowca; opakowanie czyste bez uszkodzeń mechanicznych</t>
  </si>
  <si>
    <t xml:space="preserve">Herbata zwykła ekspresowa – czarna  liściasta 100% czarna herbata cejlońska </t>
  </si>
  <si>
    <t>Chrupki kukurydziane zwykłe /plecione - kasza kukurydziana minimum 73%, bez środków konserwujących, sztucznych barwników, wzmacniaczy smaku i zapachu</t>
  </si>
  <si>
    <t>Cebula luz - świeża, zdrowa, czysta, sucha, sezonowa, w całości, nienadmarznięta, bez śladów uszkodzeń mechanicznych i uszkodzeń spowodowanych przez szkodniki oraz bez oznak pleśnienia i gnicia.</t>
  </si>
  <si>
    <t>Marchew luz -świeza, bez oznak gnicia i uszkodzen spowodowanych przez szkodniki</t>
  </si>
  <si>
    <t xml:space="preserve">Pietruszka korzeniowa  luz - o charakterystycznej barwie, smaku i zapachu, w całości, bez uszkodzeń mechanicznych i spowodowanych przez szkodniki </t>
  </si>
  <si>
    <t xml:space="preserve">Seler korzeniowy luz - o charakterystycznej barwie, smaku i zapachu,  w całości, bez uszkodzeń mechanicznych i spowodowanych przez szkodniki </t>
  </si>
  <si>
    <t xml:space="preserve">Liść laurowy  – skład: suszone liście laurowe 100%, opakowanie czyste bez uszkodzeń mechanicznych </t>
  </si>
  <si>
    <t>Brzoskwinia w syropie -puszka</t>
  </si>
  <si>
    <t>800g</t>
  </si>
  <si>
    <t>Groszek konserwowy w puszce</t>
  </si>
  <si>
    <t>Kukurydza  konserwowa - ziarno w puszcze</t>
  </si>
  <si>
    <t>Maliny-owoce jednolite,całe sypkie,nieoblodzone,niezlepione,nieuszkodzone mechanicznie,głeboko mrożone</t>
  </si>
  <si>
    <t>450g</t>
  </si>
  <si>
    <t>450 g</t>
  </si>
  <si>
    <t>250 g</t>
  </si>
  <si>
    <t>170 g</t>
  </si>
  <si>
    <t xml:space="preserve"> 40g</t>
  </si>
  <si>
    <t>Majeranek  - skład: rozdrobnione ziele majeranku 100% bez środków konserwujących; aromatyczny, gorzki smak</t>
  </si>
  <si>
    <t>900g</t>
  </si>
  <si>
    <t>Sok owocowy 100 % z zagęszczonego soku, w kartonikach, z rurką - różne smaki (bez dodatku cukru i substancji słodzących)</t>
  </si>
  <si>
    <t>200ml</t>
  </si>
  <si>
    <t xml:space="preserve">Zioła prowansalskie  — skład: suszone oregano, cząber, rozmaryn, bazylia, majeranek, tymianek, bez środków konserwujących, opakowanie czyste bez uszkodzeń mechanicznych. </t>
  </si>
  <si>
    <t>Czosnek granulowany</t>
  </si>
  <si>
    <t>Ziele angielskie - skład: ziele angielskie w całości 100%</t>
  </si>
  <si>
    <t>Czekolada gorzka o zawartości minimum 70% miazgi kakaowej (bez dodatku polirycynooleinianu poliglicerolu, oleju palmowego, tristearynianu sorbitolu, acesulfamu K)</t>
  </si>
  <si>
    <t xml:space="preserve">Olej rzepakowy  rafinowany, z pierwszego tłoczenia, filtrowany na zimno o zawartości kwasów jednonienasyconych powyżej 50% i zawartości kwasów wielonienasyconych poniżej 40%, opakowanie czyste bez uszkodzeń mechanicznych </t>
  </si>
  <si>
    <t xml:space="preserve">Oregano, mielone 100% </t>
  </si>
  <si>
    <t>Śliwka suszona, niesiarkowana</t>
  </si>
  <si>
    <t>Woda mineralna niegazowana</t>
  </si>
  <si>
    <t>Kurkuma</t>
  </si>
  <si>
    <t>600 g</t>
  </si>
  <si>
    <t>Botwinka - w pęczkach o masie 20-30 g, bez łodyg, świeża, bez oznak gnicia, czysta, zdrowa, sezonowa</t>
  </si>
  <si>
    <t>370 g</t>
  </si>
  <si>
    <t>Chleb razowy- żytni (krojony )500g  pieczywo żytnie produkowane z mąki żytniej na kwasie, z dodatkiem drożdży, soli i innych surowców określonych recepturą, wygląd: bochenki o kształcie podłużnym lub nadanym formą, niedopuszczalne wyroby zdeformowane, zgniecione, zabrudzone, spalone, ze śladami pleśni, skórka ściśle połączona z miękiszem, chropowata, błyszcząca, o barwie od brązowej do ciemnobrązowej; grubość skórki górnej nie mniejsza niż 2,5mm; grubość skórki dla chleba formowanego, w miejscach przylegających do formy, nie mniejsza niż 1,5mm,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żytniego razowego powinien być oznakowany etykietą lub banderolą zawierającą następujące dane: − nazwę pieczywa, − wykaz surowców, − nazwę dostawcy – producenta, adres, − masę jednostkową, oraz pozostałe informacje zgodnie z aktualnie obowiązującym prawem.</t>
  </si>
  <si>
    <t>Bułka grahamka  - pieczywo pszenne zwykłe wyrabiane z mąki pszennej typ 1850 z ewentualnym dodatkiem mąki pszennej typ 750, na drożdżach, z dodatkiem soli i innych surowców określonych recepturą; masa 50 - 100g; kształt kopulasty o podstawie owalnej lub okrągłej, nie dopuszczalne wyroby zdeformowane, zgniecione, zabrudzone, spalone, ze śladami pleśni; skórka: ściśle połączona z miękiszem, chropowata, o barwie od szaro złocistej do ciemno złocistej; grubość skórki nie mniejsza niż 2,5mm; miękisz o barwie ciemnej,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zapach: swoisty, typowy dla tego rodzaju pieczywa, niedopuszczalny smak i zapach świadczący o nieświeżości lub inny obcy; okres przydatności do spożycia deklarowany przez producenta powinien wynosić nie mniej niż 48 godz. od daty dostawy do magazynu odbiorcy. Opakowania stanowią kosze plastikowe wykonane z materiałów opakowaniowych przeznaczonych do kontaktu z żywnością; opakowania powinny zabezpieczać produkt przed zniszczeniem i zanieczyszczeniem, powinny być czyste, suche, bez obcych zapachów i uszkodzeń mechanicznych; na opakowaniu należy podać następujące informacje: − nazwę pieczywa, − wykaz surowców, − nazwę dostawcy – producenta, adres, − masę jednostkową oraz pozostałe informacje zgodnie z aktualnie obowiązującym prawem.</t>
  </si>
  <si>
    <t>Bułka weka,  pieczywo pszenne zwykłe produkowane z mąki pszennej, na drożdżach, z dodatkiem soli, cukru i innych surowców określonych recepturą, masa 350-400g, krojone w kromki, pakowane w folię z tworzywa sztucznego; wygląd: bochenki o kształcie podłużnym, niedopuszczalne wyroby zdeformowane, zgniecione, zabrudzone, spalone, ze śladami pleśni; skórka ściśle połączona z miękiszem, błyszcząca, gładka lub kostkowana, o barwie od złocistej do jasnobrązowej; grubość skórki górnej nie mniejsza niż 3mm;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 smak i zapach typowy dla tego rodzaju pieczywa, niedopuszczalny smak i zapach świadczący o nieświeżości lub inny obcy; Okres przydatności do spożycia deklarowany przez producenta powinien wynosić nie mniej niż 2 dni od daty dostawy do magazynu odbiorcy. Opakowania jednostkowe – folia przeznaczona do kontaktu z żywnością; opakowania jednostkowe powinny zabezpieczać produkt przed zniszczeniem i zanieczyszczeniem, powinny być czyste, bez obcych zapachów i uszkodzeń mechanicznych; opakowania transportowe powinny stanowić kosze plastikowe wykonane z materiałów opakowaniowych przeznaczonych do kontaktu z żywnością; nie dopuszcza się pudeł zapleśniałych, z załamaniami, zagięciami i innymi uszkodzeniami mechanicznymi; Bułka powinna być oznakowana etykietą zawierającą następujące dane: − nazwę pieczywa, − wykaz surowców, − nazwę dostawcy – producenta, adres, − masę jednostkową, oraz pozostałe informacje zgodnie z aktualnie obowiązującym prawem.</t>
  </si>
  <si>
    <t>Bulka tarta - produkt otrzymany przez rozdrobnienie wysuszonego pieczywa pszennego zwykłego i wyborowego, bez dodatku nasion, nadzień i zdobień; postać: sypka bez grudek; barwa: od szaro kremowej do złocistej, może być niejednolita; zapach: swoisty, bez obcych zapachów; smak: typowy dla suszonego pieczywa pszennego, bez obcych posmaków; nie dopuszczalna obecność zanieczyszczeń organicznych i nieorganicznych: nie dopuszczalna masa netto produktu powinna wynosić 500g; okres przydatności do spożycia deklarowany przez producenta powinien wynosić nie mniej niż 1 miesiąc od daty dostawy do magazynu odbiorcy opakowania jednostkowe - torby papierowe wykonane z materiałów opakowaniowych przeznaczonych do kontaktu z żywnością; opakowania jednostkowe powinny zabezpieczać produkt przed zniszczeniem i zanieczyszczeniem, powinny być czyste, bez obcych zapachów i uszkodzeń mechanicznych; opakowania transportowe wykonane z materiałów opakowaniowych przeznaczonych do kontaktu z żywnością; nie dopuszcza się pudeł zapleśniałych, z załamaniami, zagięciami i innymi uszkodzeniami mechanicznymi; na opakowaniu jednostkowym należy podać następujące informacje: − nazwę produktu, − termin przydatności do spożycia, − nazwę dostawcy – producenta, adres, − masę netto, − warunki przechowywania − oznaczenie partii produkcyjnej oraz pozostałe informacje zgodnie z aktualnie obowiązującym prawem o najwyższej jakości, produkowana ze specjalnie w tym celu wypiekanego pszennego pieczywa. Dzięki temu nie przypala się, wydziela apetyczny aromat i nie chłonie obcych zapachów.  Skład: mąka pszenna , sól, drożdże</t>
  </si>
  <si>
    <t>Bułka kajzerka -  pieczywo pszenne zwykłe produkowane z mąki pszennej, na drożdżach, z dodatkiem soli, cukru i innych surowców określonych recepturą, masa 50-100 g; wygląd: kształt okrągły  z charakterystycznymi pięcioma promienistymi bruzdami na wierzchu, niedopuszczalne wyroby zdeformowane, zgniecione, zabrudzone, spalone, ze śladami pleśni; skórka ściśle połączona z miękiszem, błyszcząca, gładka, o barwie od złocistej do jasnobrązowej; grubość skórki górnej nie mniejsza niż 2,5mm;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 smak i zapach typowy dla tego rodzaju pieczywa, niedopuszczalny smak i zapach świadczący o nieświeżości lub inny obcy; Okres przydatności do spożycia deklarowany przez producenta powinien wynosić nie mniej niż 48h od daty dostawy do magazynu odbiorcy. Opakowania stanowią kosze plastikowe wykonane z materiałów opakowaniowych przeznaczonych do kontaktu z żywnością; opakowania powinny zabezpieczać produkt przed zniszczeniem i zanieczyszczeniem, powinny być czyste, suche, bez obcych zapachów i uszkodzeń mechanicznych; na opakowaniu należy podać następujące informacje: − nazwę pieczywa, − wykaz surowców, − nazwę dostawcy – producenta, adres, − masę jednostkową oraz pozostałe informacje zgodnie z aktualnie obowiązującym prawem.</t>
  </si>
  <si>
    <t xml:space="preserve">Makrela wędzona tuszka, klasa jakości I, świeża, bez plam, oznak gnicia, uszkodzeń, 300-500g w opakowaniu zbiorczym do 6kg, </t>
  </si>
  <si>
    <t>Groszek zielony z marchewką - kolor groszku zielony, jednolity odmianowo, sypki, nieoblodzony, niezlepiony, bez uszkodzeń spowodowanych przez szkodniki, głęboko mrożona</t>
  </si>
  <si>
    <t>20 g</t>
  </si>
  <si>
    <t>Cukier waniliowy z prawdziwą wnilią</t>
  </si>
  <si>
    <t>Herbata ziołowa ekspresowa  - różne smaki, m.in.: mięta pieprzowa, rumianek, melisa z gruszką, koperek, melisa, lipa, zielona</t>
  </si>
  <si>
    <t xml:space="preserve">Kasza gryczana prażona /nie prażona – woreczkowana, skład: obłuszczone ziarno preparowane termicznie (100%), barwa brązowa, po ugotowaniu sypkie, lekkie, puszyste, nie sklejone, ziarna powinny się rozdzielać, ziarna wolne od zanieczyszczeń biologicznych i szkodników </t>
  </si>
  <si>
    <t xml:space="preserve">400g </t>
  </si>
  <si>
    <t>Kasza jaglana - woreczkowana, skład: produkt otrzymywany z nasion prosa, ziarna wolne od zanieczyszczeń biologicznych i szkodników, nie zawiera glutenu</t>
  </si>
  <si>
    <t>Sok owocowy 100 % z zagęszczonego soku, różne smaki (bez dodatku cukru i substancji słodzących)</t>
  </si>
  <si>
    <t>Ryż długoziarnisty Paraboiled – woreczkowany, skład: ziarno ryżu białego,  długie, preparowane termicznie (100%), ziarna mają prześwitujące bielmo o żółtozłotej barwie, po ugotowaniu sypkie, bez zanieczyszczeń organicznych i nieorganicznych, wolny od szkodników i ich pozostałości</t>
  </si>
  <si>
    <t xml:space="preserve">Dżem 100% owoców gładki  słodzony cukrami pochodzącymi z owoców, różne rodzaje </t>
  </si>
  <si>
    <t>330g</t>
  </si>
  <si>
    <t>Drób - kurczak cały (mięso świeże, nie mrożone) oczyszczone,umyte,skóra bez przebarwień</t>
  </si>
  <si>
    <t>Drób - udko z kurczaka (mięso świeże, nie mrożone) podobnej wielkości, oczyszczona, umyta, skóra bez przebarwień</t>
  </si>
  <si>
    <t>Szynka gotowana min 95% mięsa bez wzmacniaczy smaku i substancji zagęszczających</t>
  </si>
  <si>
    <t>Szynka wędzona min 95% mięsa bez wzmacniaczy smaku i substancji zagęszczających</t>
  </si>
  <si>
    <t xml:space="preserve">Boczek parzony bez wzmacniaczy smaku i substancji zagęszczających, </t>
  </si>
  <si>
    <t>Drób - porcje rosołowe (mięso świeże, nie mrożone) oczyszczone,umyte, bez przebarwień</t>
  </si>
  <si>
    <t>Parówka wieprzowa z szynki, min 93% mięsa z szynki bez wzmacniaczy smaku i substancji zagęszczających,</t>
  </si>
  <si>
    <t xml:space="preserve">Awokado - dojrzały, zdrowy, bez oznak pleśnienia i gnicia, luzem </t>
  </si>
  <si>
    <t>szt.</t>
  </si>
  <si>
    <t>sz</t>
  </si>
  <si>
    <t>Lubczyk ogrodowy - w pęczkach o masie 20-30 g, bez łodyg, świeży, bez oznak gnicia, czysty, zdrowy, sezonowy</t>
  </si>
  <si>
    <t>Mandarynka – waga 70-90g/1szt., sortowana, słodka, skórka w kolorze pomarańczowym, świeża, bez pestek, soczysta, zdrowa, czysta, o dobrym smaku,  bez oznak pleśnienia, gnicia i zepsucia, bez śladów uszkodzeń mechanicznych i zanieczyszczeń biologicznych. od listopada do marca</t>
  </si>
  <si>
    <t>szt</t>
  </si>
  <si>
    <t xml:space="preserve">Rzodkiewka w pęczkach o masie 150g, świeża krucha, zdrowa, czysta, sucha o charakterystycznej barwie, bez oznak pleśnienia i gnicia </t>
  </si>
  <si>
    <t>Ziemniaki młode/późne jadalne  luz - spełniające wymagania normy PN-75/R-74450,zdrowe, czyste, suche, jednoodmianowe, o kształcie typowym dla danej odmiany, o dobrym smaku, bez śladów uszkodzeń mechanicznych i uszkodzeń spowodowanych przez szkodniki o średnicy poprzecznej min. 4 cm i podłużnej 5 cm. opakowanie worek raszplowy min. 15 kg</t>
  </si>
  <si>
    <t>Brukselka - bez śladów uszkodzeń mechanicznych i uszkodzeń spowodowanych przez szkodniki oraz bez oznak pleśnienia i gnicia.</t>
  </si>
  <si>
    <t>Czosnek główka świeża, zdrowa, czysta, sucha, sezonowa, w całości, bez śladów uszkodzeń mechanicznych i uszkodzeń spowodowanych przez szkodniki oraz bez oznak pleśnienia i gnicia.</t>
  </si>
  <si>
    <t>Cukinia- świeża, zdrowa, czysta, sucha, sezonowa, w całości, nienadmarznięta, bez śladów uszkodzeń mechanicznych i uszkodzeń spowodowanych przez szkodniki oraz bez oznak pleśnienia i gnicia.</t>
  </si>
  <si>
    <t>Dynia - świeża, zdrowa, czysta, sezonowa, o charakterystycznej barwie, w całości, bez śladów uszkodzeń mechanicznych i uszkodzeń spowodowanych przez szkodniki oraz bez oznak pleśnienia i gnicia.</t>
  </si>
  <si>
    <t>Szczypiorek świeży w pęczkach 220g - świeży, czysty, zdrowy, bez oznak pleśnienia i gnicia</t>
  </si>
  <si>
    <t>Imbir korzeń -   świeży, zdrowy, czysty, suchy, bez śladów uszkodzeń mechanicznych oraz bez oznak pleśnienia i gnicia.</t>
  </si>
  <si>
    <t xml:space="preserve">Śmietana 18% kubek/karton- do zup i sosów o zawartości tłuszczu nie mniejszej niż 18%, homogenizowana, bez mleka w proszku, bez konserwantów, stabilizatorów i substancji zagęszczających. </t>
  </si>
  <si>
    <t>Mix tłuszczowy do smarowania  – nie solone w kostkach (starannie uformowana) o zawartości tłuszczu min. 68%, bez konserwantów i sztucznych barwników, konsystencja: jednolita, zwarta, smarowna,</t>
  </si>
  <si>
    <t>Ketchup łagodny, bez skrobi i kwasku cytrynowego, niezawierający słodzisków, syropu glukozowo-fruktozowego, substancji konserwujących i zagęszczających</t>
  </si>
  <si>
    <t>Kawa zbożowa sypka/w saszetkach, uzyskiwana z jęczmienia, żyta i cykori</t>
  </si>
  <si>
    <t xml:space="preserve">Płatki owsiane błyskawiczne, struktura i konsystencja sypka, wolne od zanieczyszczeń biologicznych i szkodników </t>
  </si>
  <si>
    <t xml:space="preserve">Płatki ryżowe błyskawiczne, strutura i konsystencja sypka, wolne od zanieczyszczeń biologicznych i szkodników </t>
  </si>
  <si>
    <t xml:space="preserve">Orzechy  włoskie łukane, wolne od zanieczyszczeń biologicznych i szkodników  </t>
  </si>
  <si>
    <t>Płatki śniadaniowe kukurydziane o zawartości kukurydzy min 92%, różne rodzaje z pełnego ziarna, nie zawierające słodzików, syropu glukozowo-fruktozowego i substancji konserwujących</t>
  </si>
  <si>
    <t>250g</t>
  </si>
  <si>
    <t>Sucharki -  tosty z chleba o złocisto-żółtym kolorze, wypiekane na bazie mąki pszennejnie zawierające słodzików, syropu glukozowo-fruktozowego i substancji konserwujących</t>
  </si>
  <si>
    <t>Ser żółty - podpuszczkowy dojrzewający, typu holenderskiego i holendersko - szwajcarskiego o miąższu miękkim i elastycznym, pełnotłusty (zawartość tłuszczu nie mniej niż 45% w s.m.), smak łagodny, konsystencja jednolita, zwarta, różne gatunki np.: gouda, salami, edamski, edam rycki lub inne równoważne, kawałkowane lub plasterkowane, w blokach od 0,5 do 3 kg</t>
  </si>
  <si>
    <t>Szczaw siekany w słoiku</t>
  </si>
  <si>
    <t>300 ml</t>
  </si>
  <si>
    <t>Drożdże świeże</t>
  </si>
  <si>
    <t>Polędwica drobiowa z kurczaka albo indyka min 90% mięsa bez wzmacniaczy smaku i substancji zagęszczających</t>
  </si>
  <si>
    <t>Pomidory suszone w oleju - skład: pomidory suszone nasączone 60% (pomidory suszone, woda, sól), olej rzepakowy, przyprawy,  bez środków konserwujących, bez zanieczyszczeń organicznych i nieorganicznych, wolne od szkodników i ich pozostałości</t>
  </si>
  <si>
    <t>900 g</t>
  </si>
  <si>
    <t>Szpinak mrożony - rozdrobniony, bez obcych posmaków, nieoblodzony, niezlepiony, nieuszkodzony mechanicznie, bez uszkodzeń spowodowanych przez szkodniki, głęboko mrożony</t>
  </si>
  <si>
    <t>Ser twarogowy półtłusty -krajanka, zawartość tłuszczu w suchej masie poniżej 30%,, bez konserwantów, otrzymywany z białek mleka skoagulowanych metodą kwasową, smak: łagodny, lekko kwaśny, posmak pasteryzacji, konsystencja: jednolita, zwarta, bez grudek, lekko luźna, barwa: biała do lekko kremowej, jednolita w całej masie</t>
  </si>
  <si>
    <t>Gałka muszkatołowa -przyprawa korzenna bez dodatków</t>
  </si>
  <si>
    <t>Kapusta włoska - zdrowa, świeża, sezonowa, w całości, nienadmarznięta, bez śladów uszkodzeń mechanicznych i uszkodzeń spowodowanych przez szkodniki oraz bez oznak pleśnienia i gnicia. (1200g szt.)</t>
  </si>
  <si>
    <t xml:space="preserve">  </t>
  </si>
  <si>
    <r>
      <t xml:space="preserve">Makaron - skład: 100% mąki pszennej  makaronowej  </t>
    </r>
    <r>
      <rPr>
        <b/>
        <sz val="8"/>
        <color rgb="FF000000"/>
        <rFont val="Arial"/>
        <family val="2"/>
        <charset val="238"/>
      </rPr>
      <t xml:space="preserve">durum </t>
    </r>
    <r>
      <rPr>
        <sz val="8"/>
        <color rgb="FF000000"/>
        <rFont val="Arial"/>
        <family val="2"/>
        <charset val="238"/>
      </rPr>
      <t xml:space="preserve">(semolina), woda - różne formy, m.in. nitki, gwiazdki, zacierka, krajanka, ryżowy </t>
    </r>
  </si>
  <si>
    <r>
      <t>Makaron - skład: 100% mąki pszennej makaronowej</t>
    </r>
    <r>
      <rPr>
        <b/>
        <sz val="8"/>
        <color rgb="FF000000"/>
        <rFont val="Arial"/>
        <family val="2"/>
        <charset val="238"/>
      </rPr>
      <t xml:space="preserve"> durum</t>
    </r>
    <r>
      <rPr>
        <sz val="8"/>
        <color rgb="FF000000"/>
        <rFont val="Arial"/>
        <family val="2"/>
        <charset val="238"/>
      </rPr>
      <t xml:space="preserve"> (semolina), woda - różne formy, m.in. świderki, kokardki, spaghetti, rurki, nitki, kolanka, łazanki, muszelki, pióra</t>
    </r>
  </si>
  <si>
    <r>
      <t xml:space="preserve">Morele suszone 100% - naturalnie suszone, </t>
    </r>
    <r>
      <rPr>
        <b/>
        <sz val="8"/>
        <color theme="1"/>
        <rFont val="Arial"/>
        <family val="2"/>
        <charset val="238"/>
      </rPr>
      <t>bez dwutlenku siarki</t>
    </r>
  </si>
  <si>
    <r>
      <t xml:space="preserve">Miód 100% naturalny, nektarowy, bez barwników i domieszek, w opakowaniu szklanym, </t>
    </r>
    <r>
      <rPr>
        <b/>
        <sz val="8"/>
        <color theme="1"/>
        <rFont val="Arial"/>
        <family val="2"/>
        <charset val="238"/>
      </rPr>
      <t xml:space="preserve">miód nie może być mieszaniną różnych miodów </t>
    </r>
  </si>
  <si>
    <t>Paluszki rybne - produkt powinien zawierać minimum 60% filetów rybnych (np. mintaj, dorsz, miruna) i być wolny od ości. Panierka nie może stanowić więcej niż 40% masy produktu. Paluszki muszą być wolne od wzmacniaczy smaku, konserwantów, sztucznych barwników i aromatów. Produkt musi być gotowy do obróbki termicznej, głęboko mrożony, a jego minimalna trwałość to 6 miesięcy od daty dostawy.</t>
  </si>
  <si>
    <t>2500g</t>
  </si>
  <si>
    <t>30g</t>
  </si>
  <si>
    <t xml:space="preserve">goździki- skład:goździki 100%  </t>
  </si>
  <si>
    <t>30 g</t>
  </si>
  <si>
    <t>Chrupki kukurydziane zwykłe bądź z owocowym smakiem uzyskanym poprzez zastosowanie naturalnych aromatów lub dodatków owocowych, dopuszczonych do stosowania w żywności. Chrupki muszą być wolne od sztucznych konserwantów i barwników, a ich smak i zapach powinny być przyjemne i odpowiednie dla dzieci, składkasza kukurydziana minimum 73%, bez środków konserwujących, sztucznych barwników, wzmacniaczy smaku i zapachu, w małych, jednostkowych paczkach przeznaczonych do dystrybucji w  jednostkowych opakowaniach o małej gramaturze do 30 gramów.</t>
  </si>
  <si>
    <t>Ser twarogowy półtłusty -wiaderko, zawartość tłuszczu w suchej masie poniżej 30%, bez konserwantów, otrzymywany z białek mleka skoagulowanych metodą kwasową, smak: łagodny, lekko kwaśny, posmak pasteryzacji, konsystencja: jednolita, zwarta, bez grudek, lekko luźna, barwa: biała do lekko kremowej, jednolita w całej masie</t>
  </si>
  <si>
    <t>,</t>
  </si>
  <si>
    <t>300ml</t>
  </si>
  <si>
    <t>Serek wiejski- produkt powinien być wytwarzany z mleka krowiego, świeży, o jednolitej, kremowej konsystencji, charakterystycznym delikatnym smaku i aromacie, bez konserwantów, stabilizatorów i substancji zagęszczających.</t>
  </si>
  <si>
    <t>Biała kiełbasa -  wysokiej jakości mięsa wieprzowego  (min zawartość mięsa wieprzowego 87%), z dodatkiem przypraw typowych dla tradycyjnej białej kiełbasy, bez sztucznych barwników i konserwantów,  bez wzmacniaczy smaku i substancji zagęszczających. Kiełbasa powinna charakteryzować się jednolitą konsystencją, naturalnym kolorem mięsa oraz odpowiednim smakiem i aromatem</t>
  </si>
  <si>
    <t>Masło wegańskie - produkt w pełni roślinny, pozbawiony jakichkolwiek składników pochodzenia zwierzęcego oraz dopuszczony do obrotu na rynku polskim zgodnie z obowiązującymi normami jakości i bezpieczeństwa żywności. Masło wegańskie powinno cechować się stabilną konsystencją, smakiem i właściwościami zbliżonymi do tradycyjnego masła, umożliwiającymi jego zastosowanie zarówno do smarowania, jak i w obróbce kulinarnej, w tym w pieczeniu i gotowaniu. Produkt powinien charakteryzować się naturalnym składem bez sztucznych konserwantów i barwników oraz być dostarczany w oryginalnych, nieuszkodzonych, fabrycznie zamkniętych opakowaniach jednostkowych o pojemności określonej przez Zamawiającego. Termin przydatności do spożycia w dniu dostawy nie może być krótszy niż 45–60 dni</t>
  </si>
  <si>
    <t>Mieszanka warzywna w typie meksykańskim -(marchew , fasola, kukurydza, paoryka, groszek zielony)barwa typowa dla poszczególnych warzyw, sypkie, nieoblodzone, niezlepione, nieuszkodzone mechanicznie, bez uszkodzeń spowodowanych przez szkodniki, głęboko mrożona</t>
  </si>
  <si>
    <t xml:space="preserve">450 g </t>
  </si>
  <si>
    <t>Mleko kokosowe w puszce. Produkt powinien być wytworzony z miąższu kokosa i wody, o jednolitej, gęstej konsystencji oraz naturalnym aromacie kokosa, bez dodatku sztucznych konserwantów i barwników. Mleko kokosowe powinno być pakowane w szczelnie zamknięte, nieuszkodzone puszki. Produkt w dniu dostawy powinien posiadać nie krótszy niż sześciomiesięczny termin przydatności do spożycia</t>
  </si>
  <si>
    <t>400 ml</t>
  </si>
  <si>
    <t>Czerwona fasola w puszce</t>
  </si>
  <si>
    <t>130 g</t>
  </si>
  <si>
    <t xml:space="preserve">Wafle kukurydziane naturalne  - produkt bezglutenowy, składniki: kukurydza w formie kaszy lub grysiku, zawartość soli wynika wyłącznie z obecności naturalnie występującego sodu, różne rodzaje </t>
  </si>
  <si>
    <t>Hummus pasta -  Produkt powinien być wytwarzany na bazie gotowanej ciecierzycy, pasty sezamowej tahini, oleju roślinnego lub oliwy, soku z cytryny oraz przypraw, w tym czosnku i soli, bez dodatku sztucznych barwników, konserwantów i aromatów.</t>
  </si>
  <si>
    <t>190g</t>
  </si>
  <si>
    <t xml:space="preserve"> </t>
  </si>
  <si>
    <t>Mleko wegańskie (napój roślinny) produkt w 100% roślinny, bez składników pochodzenia zwierzęcego, dopuszczony do obrotu na rynku polskim i spełniający obowiązujące normy jakościowe. Mleko wegańskie dostarczane w oryginalnych, fabrycznie zamkniętych opakowaniach, z terminem przydatności do spożycia nie krótszym niż 60 dni od dnia dostawy. Różne rodzaje napojów roślinnych, w tym owsiane, sojowe, migdałowe, kokosowe, ryżowe lub inne równoważne pod względem wartości odżywczych. Produkt powinien charakteryzować się naturalnym składem, bez sztucznych barwników i konserwantów, bez dodatku cukru. Opakowania o pojemności 1 litra.</t>
  </si>
  <si>
    <t>Batony kukurydziane w wersji kakaowej albo owocowej. Batony powinny być wytwarzane na bazie naturalnych składników kukurydzianych, o lekkiej, chrupkiej strukturze i smaku odpowiednim dla dzieci. Wersja owocowa powinna zawierać aromat lub dodatek owocowy, natomiast wersja kakaowa – naturalne kakao lub aromat kakaowy. Produkt musi być wolny od sztucznych barwników i konserwantów oraz spełniać obowiązujące normy bezpieczeństwa żywności.</t>
  </si>
  <si>
    <t>Majonez naturalny- produkt wytwarzany z naturalnych składników, takich jak olej roślinny, jajka, sok z cytryny, musztarda i przyprawy, bez dodatku sztucznych konserwantów, barwników czy aromatów. Majonez musi charakteryzować się jednolitą, kremową konsystencją, typowym smakiem majonezu stołowego i stabilnością produktu podczas przechowywania.</t>
  </si>
  <si>
    <t>Jaja kurze - zgodne z klasą A, kod systemu chowu 1 (bez pasz GMO), duże L (63 g do 73 g), każde jajko musi być oznaczone na skorupie numerami wyróżniającymi (kod systemu hodowli, kod państwa oraz oznaczenia zakładu ), nie dopuszczone są jajka nieoznakowane, zbite lub popękane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</si>
</sst>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0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</font>
    <font>
      <b/>
      <sz val="8"/>
      <color rgb="FF333333"/>
      <name val="Arial"/>
      <family val="2"/>
    </font>
    <font>
      <b/>
      <sz val="8"/>
      <name val="Arial"/>
      <family val="2"/>
    </font>
    <font>
      <sz val="8"/>
      <color rgb="FF333333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9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4" fillId="0" borderId="0" xfId="0" applyFont="1"/>
    <xf numFmtId="2" fontId="3" fillId="0" borderId="1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Font="1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10" fillId="5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2" fontId="6" fillId="0" borderId="0" xfId="0" applyNumberFormat="1" applyFont="1" applyProtection="1">
      <protection locked="0"/>
    </xf>
    <xf numFmtId="0" fontId="11" fillId="0" borderId="0" xfId="0" applyFont="1"/>
    <xf numFmtId="0" fontId="6" fillId="0" borderId="0" xfId="0" applyFont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justify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 applyProtection="1">
      <alignment horizontal="center" vertical="center"/>
      <protection locked="0"/>
    </xf>
    <xf numFmtId="2" fontId="17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2" fontId="2" fillId="0" borderId="0" xfId="1" applyNumberFormat="1" applyFont="1"/>
    <xf numFmtId="0" fontId="19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" fontId="17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justify" wrapText="1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0"/>
  <sheetViews>
    <sheetView workbookViewId="0">
      <selection activeCell="E11" sqref="E11"/>
    </sheetView>
  </sheetViews>
  <sheetFormatPr defaultColWidth="8.7265625" defaultRowHeight="10" x14ac:dyDescent="0.2"/>
  <cols>
    <col min="1" max="1" width="3.54296875" style="6" customWidth="1"/>
    <col min="2" max="2" width="68.81640625" style="6" customWidth="1"/>
    <col min="3" max="3" width="7.36328125" style="6" customWidth="1"/>
    <col min="4" max="4" width="5.26953125" style="6" bestFit="1" customWidth="1"/>
    <col min="5" max="5" width="12.453125" style="7" bestFit="1" customWidth="1"/>
    <col min="6" max="6" width="8.453125" style="7" bestFit="1" customWidth="1"/>
    <col min="7" max="16384" width="8.7265625" style="6"/>
  </cols>
  <sheetData>
    <row r="1" spans="1:6" ht="31.5" x14ac:dyDescent="0.2">
      <c r="A1" s="8" t="s">
        <v>0</v>
      </c>
      <c r="B1" s="8" t="s">
        <v>1</v>
      </c>
      <c r="C1" s="8" t="s">
        <v>2</v>
      </c>
      <c r="D1" s="8" t="s">
        <v>3</v>
      </c>
      <c r="E1" s="9" t="s">
        <v>6</v>
      </c>
      <c r="F1" s="9" t="s">
        <v>7</v>
      </c>
    </row>
    <row r="2" spans="1:6" ht="20" x14ac:dyDescent="0.2">
      <c r="A2" s="10">
        <v>1</v>
      </c>
      <c r="B2" s="54" t="s">
        <v>35</v>
      </c>
      <c r="C2" s="15" t="s">
        <v>4</v>
      </c>
      <c r="D2" s="10">
        <f>20*1.5*11</f>
        <v>330</v>
      </c>
      <c r="E2" s="11">
        <v>0</v>
      </c>
      <c r="F2" s="12">
        <f>D2*E2</f>
        <v>0</v>
      </c>
    </row>
    <row r="3" spans="1:6" x14ac:dyDescent="0.2">
      <c r="A3" s="13">
        <v>2</v>
      </c>
      <c r="B3" s="14" t="s">
        <v>176</v>
      </c>
      <c r="C3" s="15" t="s">
        <v>4</v>
      </c>
      <c r="D3" s="16">
        <f>3*4*11</f>
        <v>132</v>
      </c>
      <c r="E3" s="11">
        <v>0</v>
      </c>
      <c r="F3" s="12">
        <f t="shared" ref="F3:F17" si="0">D3*E3</f>
        <v>0</v>
      </c>
    </row>
    <row r="4" spans="1:6" ht="20" x14ac:dyDescent="0.2">
      <c r="A4" s="10">
        <v>3</v>
      </c>
      <c r="B4" s="14" t="s">
        <v>36</v>
      </c>
      <c r="C4" s="15" t="s">
        <v>4</v>
      </c>
      <c r="D4" s="16">
        <f>22*2*11</f>
        <v>484</v>
      </c>
      <c r="E4" s="11">
        <v>0</v>
      </c>
      <c r="F4" s="12">
        <f t="shared" si="0"/>
        <v>0</v>
      </c>
    </row>
    <row r="5" spans="1:6" x14ac:dyDescent="0.2">
      <c r="A5" s="10">
        <v>4</v>
      </c>
      <c r="B5" s="17" t="s">
        <v>172</v>
      </c>
      <c r="C5" s="15" t="s">
        <v>4</v>
      </c>
      <c r="D5" s="18">
        <f>5*2*11</f>
        <v>110</v>
      </c>
      <c r="E5" s="11">
        <v>0</v>
      </c>
      <c r="F5" s="12">
        <f t="shared" si="0"/>
        <v>0</v>
      </c>
    </row>
    <row r="6" spans="1:6" x14ac:dyDescent="0.2">
      <c r="A6" s="13">
        <v>5</v>
      </c>
      <c r="B6" s="17" t="s">
        <v>177</v>
      </c>
      <c r="C6" s="15" t="s">
        <v>4</v>
      </c>
      <c r="D6" s="18">
        <f>11*2*4</f>
        <v>88</v>
      </c>
      <c r="E6" s="11">
        <v>0</v>
      </c>
      <c r="F6" s="12">
        <f t="shared" si="0"/>
        <v>0</v>
      </c>
    </row>
    <row r="7" spans="1:6" ht="20" x14ac:dyDescent="0.2">
      <c r="A7" s="10">
        <v>6</v>
      </c>
      <c r="B7" s="14" t="s">
        <v>173</v>
      </c>
      <c r="C7" s="15" t="s">
        <v>4</v>
      </c>
      <c r="D7" s="16">
        <f>34*2.5*10</f>
        <v>850</v>
      </c>
      <c r="E7" s="11">
        <v>0</v>
      </c>
      <c r="F7" s="12">
        <f t="shared" si="0"/>
        <v>0</v>
      </c>
    </row>
    <row r="8" spans="1:6" ht="30" x14ac:dyDescent="0.2">
      <c r="A8" s="10">
        <v>7</v>
      </c>
      <c r="B8" s="14" t="s">
        <v>37</v>
      </c>
      <c r="C8" s="15" t="s">
        <v>4</v>
      </c>
      <c r="D8" s="16">
        <f>4*1*11</f>
        <v>44</v>
      </c>
      <c r="E8" s="11">
        <v>0</v>
      </c>
      <c r="F8" s="12">
        <f t="shared" si="0"/>
        <v>0</v>
      </c>
    </row>
    <row r="9" spans="1:6" ht="20" x14ac:dyDescent="0.2">
      <c r="A9" s="13">
        <v>8</v>
      </c>
      <c r="B9" s="14" t="s">
        <v>38</v>
      </c>
      <c r="C9" s="15" t="s">
        <v>4</v>
      </c>
      <c r="D9" s="16">
        <f>8*1*10+22*8</f>
        <v>256</v>
      </c>
      <c r="E9" s="11">
        <v>0</v>
      </c>
      <c r="F9" s="12">
        <f t="shared" si="0"/>
        <v>0</v>
      </c>
    </row>
    <row r="10" spans="1:6" ht="40" x14ac:dyDescent="0.2">
      <c r="A10" s="10">
        <v>9</v>
      </c>
      <c r="B10" s="14" t="s">
        <v>229</v>
      </c>
      <c r="C10" s="15" t="s">
        <v>4</v>
      </c>
      <c r="D10" s="16">
        <v>50</v>
      </c>
      <c r="E10" s="11">
        <v>0</v>
      </c>
      <c r="F10" s="12">
        <f t="shared" si="0"/>
        <v>0</v>
      </c>
    </row>
    <row r="11" spans="1:6" ht="20" x14ac:dyDescent="0.2">
      <c r="A11" s="10">
        <v>10</v>
      </c>
      <c r="B11" s="14" t="s">
        <v>178</v>
      </c>
      <c r="C11" s="15" t="s">
        <v>4</v>
      </c>
      <c r="D11" s="16">
        <f>14*3*11</f>
        <v>462</v>
      </c>
      <c r="E11" s="11">
        <v>0</v>
      </c>
      <c r="F11" s="12">
        <f t="shared" si="0"/>
        <v>0</v>
      </c>
    </row>
    <row r="12" spans="1:6" ht="20" x14ac:dyDescent="0.2">
      <c r="A12" s="13">
        <v>11</v>
      </c>
      <c r="B12" s="14" t="s">
        <v>207</v>
      </c>
      <c r="C12" s="15" t="s">
        <v>4</v>
      </c>
      <c r="D12" s="16">
        <f>4*1.5*8</f>
        <v>48</v>
      </c>
      <c r="E12" s="11">
        <v>0</v>
      </c>
      <c r="F12" s="12">
        <f t="shared" si="0"/>
        <v>0</v>
      </c>
    </row>
    <row r="13" spans="1:6" x14ac:dyDescent="0.2">
      <c r="A13" s="10">
        <v>12</v>
      </c>
      <c r="B13" s="14" t="s">
        <v>174</v>
      </c>
      <c r="C13" s="15" t="s">
        <v>4</v>
      </c>
      <c r="D13" s="16">
        <f>4*1.5*8</f>
        <v>48</v>
      </c>
      <c r="E13" s="11">
        <v>0</v>
      </c>
      <c r="F13" s="12">
        <f t="shared" si="0"/>
        <v>0</v>
      </c>
    </row>
    <row r="14" spans="1:6" x14ac:dyDescent="0.2">
      <c r="A14" s="10">
        <v>13</v>
      </c>
      <c r="B14" s="14" t="s">
        <v>175</v>
      </c>
      <c r="C14" s="15" t="s">
        <v>4</v>
      </c>
      <c r="D14" s="16">
        <f>4*11*1.5</f>
        <v>66</v>
      </c>
      <c r="E14" s="11">
        <v>0</v>
      </c>
      <c r="F14" s="12">
        <f t="shared" si="0"/>
        <v>0</v>
      </c>
    </row>
    <row r="15" spans="1:6" ht="30" x14ac:dyDescent="0.2">
      <c r="A15" s="13">
        <v>14</v>
      </c>
      <c r="B15" s="14" t="s">
        <v>39</v>
      </c>
      <c r="C15" s="15" t="s">
        <v>4</v>
      </c>
      <c r="D15" s="16">
        <f>11*3.5*11</f>
        <v>423.5</v>
      </c>
      <c r="E15" s="11">
        <v>0</v>
      </c>
      <c r="F15" s="12">
        <f t="shared" si="0"/>
        <v>0</v>
      </c>
    </row>
    <row r="16" spans="1:6" ht="30" x14ac:dyDescent="0.2">
      <c r="A16" s="10">
        <v>15</v>
      </c>
      <c r="B16" s="14" t="s">
        <v>5</v>
      </c>
      <c r="C16" s="15" t="s">
        <v>4</v>
      </c>
      <c r="D16" s="16">
        <f>22*10</f>
        <v>220</v>
      </c>
      <c r="E16" s="11">
        <v>0</v>
      </c>
      <c r="F16" s="12">
        <f t="shared" si="0"/>
        <v>0</v>
      </c>
    </row>
    <row r="17" spans="1:6" ht="30" x14ac:dyDescent="0.2">
      <c r="A17" s="10">
        <v>16</v>
      </c>
      <c r="B17" s="14" t="s">
        <v>40</v>
      </c>
      <c r="C17" s="15" t="s">
        <v>4</v>
      </c>
      <c r="D17" s="16">
        <f>11*3.5*11</f>
        <v>423.5</v>
      </c>
      <c r="E17" s="11">
        <v>0</v>
      </c>
      <c r="F17" s="12">
        <f t="shared" si="0"/>
        <v>0</v>
      </c>
    </row>
    <row r="18" spans="1:6" x14ac:dyDescent="0.2">
      <c r="A18" s="59" t="s">
        <v>19</v>
      </c>
      <c r="B18" s="59"/>
      <c r="C18" s="59"/>
      <c r="D18" s="59"/>
      <c r="E18" s="59"/>
      <c r="F18" s="31">
        <f>SUM(F2:F17)</f>
        <v>0</v>
      </c>
    </row>
    <row r="21" spans="1:6" ht="10.5" x14ac:dyDescent="0.25">
      <c r="B21" s="19"/>
    </row>
    <row r="22" spans="1:6" x14ac:dyDescent="0.2">
      <c r="E22" s="20"/>
    </row>
    <row r="23" spans="1:6" x14ac:dyDescent="0.2">
      <c r="B23" s="21"/>
    </row>
    <row r="27" spans="1:6" x14ac:dyDescent="0.2">
      <c r="B27" s="21"/>
    </row>
    <row r="135" spans="6:6" x14ac:dyDescent="0.2">
      <c r="F135" s="22"/>
    </row>
    <row r="136" spans="6:6" x14ac:dyDescent="0.2">
      <c r="F136" s="22"/>
    </row>
    <row r="137" spans="6:6" x14ac:dyDescent="0.2">
      <c r="F137" s="22"/>
    </row>
    <row r="138" spans="6:6" x14ac:dyDescent="0.2">
      <c r="F138" s="22"/>
    </row>
    <row r="139" spans="6:6" x14ac:dyDescent="0.2">
      <c r="F139" s="22"/>
    </row>
    <row r="140" spans="6:6" x14ac:dyDescent="0.2">
      <c r="F140" s="22"/>
    </row>
    <row r="141" spans="6:6" x14ac:dyDescent="0.2">
      <c r="F141" s="22"/>
    </row>
    <row r="142" spans="6:6" x14ac:dyDescent="0.2">
      <c r="F142" s="22"/>
    </row>
    <row r="143" spans="6:6" x14ac:dyDescent="0.2">
      <c r="F143" s="22"/>
    </row>
    <row r="144" spans="6:6" x14ac:dyDescent="0.2">
      <c r="F144" s="22"/>
    </row>
    <row r="145" spans="6:6" x14ac:dyDescent="0.2">
      <c r="F145" s="22"/>
    </row>
    <row r="146" spans="6:6" x14ac:dyDescent="0.2">
      <c r="F146" s="22"/>
    </row>
    <row r="147" spans="6:6" x14ac:dyDescent="0.2">
      <c r="F147" s="22"/>
    </row>
    <row r="148" spans="6:6" x14ac:dyDescent="0.2">
      <c r="F148" s="22"/>
    </row>
    <row r="149" spans="6:6" x14ac:dyDescent="0.2">
      <c r="F149" s="22"/>
    </row>
    <row r="150" spans="6:6" x14ac:dyDescent="0.2">
      <c r="F150" s="22"/>
    </row>
    <row r="151" spans="6:6" x14ac:dyDescent="0.2">
      <c r="F151" s="22"/>
    </row>
    <row r="152" spans="6:6" x14ac:dyDescent="0.2">
      <c r="F152" s="22"/>
    </row>
    <row r="153" spans="6:6" x14ac:dyDescent="0.2">
      <c r="F153" s="22"/>
    </row>
    <row r="154" spans="6:6" x14ac:dyDescent="0.2">
      <c r="F154" s="22"/>
    </row>
    <row r="155" spans="6:6" x14ac:dyDescent="0.2">
      <c r="F155" s="22"/>
    </row>
    <row r="156" spans="6:6" x14ac:dyDescent="0.2">
      <c r="F156" s="22"/>
    </row>
    <row r="157" spans="6:6" x14ac:dyDescent="0.2">
      <c r="F157" s="22"/>
    </row>
    <row r="158" spans="6:6" x14ac:dyDescent="0.2">
      <c r="F158" s="22"/>
    </row>
    <row r="159" spans="6:6" x14ac:dyDescent="0.2">
      <c r="F159" s="22"/>
    </row>
    <row r="160" spans="6:6" x14ac:dyDescent="0.2">
      <c r="F160" s="22"/>
    </row>
    <row r="161" spans="6:6" x14ac:dyDescent="0.2">
      <c r="F161" s="22"/>
    </row>
    <row r="162" spans="6:6" x14ac:dyDescent="0.2">
      <c r="F162" s="22"/>
    </row>
    <row r="163" spans="6:6" x14ac:dyDescent="0.2">
      <c r="F163" s="22"/>
    </row>
    <row r="164" spans="6:6" x14ac:dyDescent="0.2">
      <c r="F164" s="22"/>
    </row>
    <row r="165" spans="6:6" x14ac:dyDescent="0.2">
      <c r="F165" s="22"/>
    </row>
    <row r="166" spans="6:6" x14ac:dyDescent="0.2">
      <c r="F166" s="22"/>
    </row>
    <row r="167" spans="6:6" x14ac:dyDescent="0.2">
      <c r="F167" s="22"/>
    </row>
    <row r="168" spans="6:6" x14ac:dyDescent="0.2">
      <c r="F168" s="22"/>
    </row>
    <row r="169" spans="6:6" x14ac:dyDescent="0.2">
      <c r="F169" s="22"/>
    </row>
    <row r="170" spans="6:6" x14ac:dyDescent="0.2">
      <c r="F170" s="22"/>
    </row>
    <row r="171" spans="6:6" x14ac:dyDescent="0.2">
      <c r="F171" s="22"/>
    </row>
    <row r="172" spans="6:6" x14ac:dyDescent="0.2">
      <c r="F172" s="22"/>
    </row>
    <row r="173" spans="6:6" x14ac:dyDescent="0.2">
      <c r="F173" s="22"/>
    </row>
    <row r="174" spans="6:6" x14ac:dyDescent="0.2">
      <c r="F174" s="22"/>
    </row>
    <row r="175" spans="6:6" x14ac:dyDescent="0.2">
      <c r="F175" s="22"/>
    </row>
    <row r="176" spans="6:6" x14ac:dyDescent="0.2">
      <c r="F176" s="22"/>
    </row>
    <row r="177" spans="6:6" x14ac:dyDescent="0.2">
      <c r="F177" s="22"/>
    </row>
    <row r="178" spans="6:6" x14ac:dyDescent="0.2">
      <c r="F178" s="22"/>
    </row>
    <row r="179" spans="6:6" x14ac:dyDescent="0.2">
      <c r="F179" s="22"/>
    </row>
    <row r="180" spans="6:6" x14ac:dyDescent="0.2">
      <c r="F180" s="22"/>
    </row>
    <row r="181" spans="6:6" x14ac:dyDescent="0.2">
      <c r="F181" s="22"/>
    </row>
    <row r="182" spans="6:6" x14ac:dyDescent="0.2">
      <c r="F182" s="22"/>
    </row>
    <row r="183" spans="6:6" x14ac:dyDescent="0.2">
      <c r="F183" s="22"/>
    </row>
    <row r="184" spans="6:6" x14ac:dyDescent="0.2">
      <c r="F184" s="22"/>
    </row>
    <row r="185" spans="6:6" x14ac:dyDescent="0.2">
      <c r="F185" s="22"/>
    </row>
    <row r="186" spans="6:6" x14ac:dyDescent="0.2">
      <c r="F186" s="22"/>
    </row>
    <row r="187" spans="6:6" x14ac:dyDescent="0.2">
      <c r="F187" s="22"/>
    </row>
    <row r="188" spans="6:6" x14ac:dyDescent="0.2">
      <c r="F188" s="22"/>
    </row>
    <row r="189" spans="6:6" x14ac:dyDescent="0.2">
      <c r="F189" s="22"/>
    </row>
    <row r="190" spans="6:6" x14ac:dyDescent="0.2">
      <c r="F190" s="22"/>
    </row>
    <row r="191" spans="6:6" x14ac:dyDescent="0.2">
      <c r="F191" s="22"/>
    </row>
    <row r="192" spans="6:6" x14ac:dyDescent="0.2">
      <c r="F192" s="22"/>
    </row>
    <row r="193" spans="6:6" x14ac:dyDescent="0.2">
      <c r="F193" s="22"/>
    </row>
    <row r="194" spans="6:6" x14ac:dyDescent="0.2">
      <c r="F194" s="22"/>
    </row>
    <row r="195" spans="6:6" x14ac:dyDescent="0.2">
      <c r="F195" s="22"/>
    </row>
    <row r="196" spans="6:6" x14ac:dyDescent="0.2">
      <c r="F196" s="22"/>
    </row>
    <row r="197" spans="6:6" x14ac:dyDescent="0.2">
      <c r="F197" s="22"/>
    </row>
    <row r="198" spans="6:6" x14ac:dyDescent="0.2">
      <c r="F198" s="22"/>
    </row>
    <row r="199" spans="6:6" x14ac:dyDescent="0.2">
      <c r="F199" s="22"/>
    </row>
    <row r="200" spans="6:6" x14ac:dyDescent="0.2">
      <c r="F200" s="22"/>
    </row>
    <row r="201" spans="6:6" x14ac:dyDescent="0.2">
      <c r="F201" s="22"/>
    </row>
    <row r="202" spans="6:6" x14ac:dyDescent="0.2">
      <c r="F202" s="22"/>
    </row>
    <row r="203" spans="6:6" x14ac:dyDescent="0.2">
      <c r="F203" s="22"/>
    </row>
    <row r="204" spans="6:6" x14ac:dyDescent="0.2">
      <c r="F204" s="22"/>
    </row>
    <row r="205" spans="6:6" x14ac:dyDescent="0.2">
      <c r="F205" s="22"/>
    </row>
    <row r="206" spans="6:6" x14ac:dyDescent="0.2">
      <c r="F206" s="22"/>
    </row>
    <row r="207" spans="6:6" x14ac:dyDescent="0.2">
      <c r="F207" s="22"/>
    </row>
    <row r="208" spans="6:6" x14ac:dyDescent="0.2">
      <c r="F208" s="22"/>
    </row>
    <row r="209" spans="6:6" x14ac:dyDescent="0.2">
      <c r="F209" s="22"/>
    </row>
    <row r="210" spans="6:6" x14ac:dyDescent="0.2">
      <c r="F210" s="22"/>
    </row>
    <row r="211" spans="6:6" x14ac:dyDescent="0.2">
      <c r="F211" s="22"/>
    </row>
    <row r="212" spans="6:6" x14ac:dyDescent="0.2">
      <c r="F212" s="22"/>
    </row>
    <row r="213" spans="6:6" x14ac:dyDescent="0.2">
      <c r="F213" s="22"/>
    </row>
    <row r="214" spans="6:6" x14ac:dyDescent="0.2">
      <c r="F214" s="22"/>
    </row>
    <row r="215" spans="6:6" x14ac:dyDescent="0.2">
      <c r="F215" s="22"/>
    </row>
    <row r="216" spans="6:6" x14ac:dyDescent="0.2">
      <c r="F216" s="22"/>
    </row>
    <row r="217" spans="6:6" x14ac:dyDescent="0.2">
      <c r="F217" s="22"/>
    </row>
    <row r="218" spans="6:6" x14ac:dyDescent="0.2">
      <c r="F218" s="22"/>
    </row>
    <row r="219" spans="6:6" x14ac:dyDescent="0.2">
      <c r="F219" s="22"/>
    </row>
    <row r="220" spans="6:6" x14ac:dyDescent="0.2">
      <c r="F220" s="22"/>
    </row>
    <row r="221" spans="6:6" x14ac:dyDescent="0.2">
      <c r="F221" s="22"/>
    </row>
    <row r="222" spans="6:6" x14ac:dyDescent="0.2">
      <c r="F222" s="22"/>
    </row>
    <row r="223" spans="6:6" x14ac:dyDescent="0.2">
      <c r="F223" s="22"/>
    </row>
    <row r="224" spans="6:6" x14ac:dyDescent="0.2">
      <c r="F224" s="22"/>
    </row>
    <row r="225" spans="6:6" x14ac:dyDescent="0.2">
      <c r="F225" s="22"/>
    </row>
    <row r="226" spans="6:6" x14ac:dyDescent="0.2">
      <c r="F226" s="22"/>
    </row>
    <row r="227" spans="6:6" x14ac:dyDescent="0.2">
      <c r="F227" s="22"/>
    </row>
    <row r="228" spans="6:6" x14ac:dyDescent="0.2">
      <c r="F228" s="22"/>
    </row>
    <row r="229" spans="6:6" x14ac:dyDescent="0.2">
      <c r="F229" s="22"/>
    </row>
    <row r="230" spans="6:6" x14ac:dyDescent="0.2">
      <c r="F230" s="22"/>
    </row>
    <row r="231" spans="6:6" x14ac:dyDescent="0.2">
      <c r="F231" s="22"/>
    </row>
    <row r="232" spans="6:6" x14ac:dyDescent="0.2">
      <c r="F232" s="22"/>
    </row>
    <row r="233" spans="6:6" x14ac:dyDescent="0.2">
      <c r="F233" s="22"/>
    </row>
    <row r="234" spans="6:6" x14ac:dyDescent="0.2">
      <c r="F234" s="22"/>
    </row>
    <row r="235" spans="6:6" x14ac:dyDescent="0.2">
      <c r="F235" s="22"/>
    </row>
    <row r="236" spans="6:6" x14ac:dyDescent="0.2">
      <c r="F236" s="22"/>
    </row>
    <row r="237" spans="6:6" x14ac:dyDescent="0.2">
      <c r="F237" s="22"/>
    </row>
    <row r="238" spans="6:6" x14ac:dyDescent="0.2">
      <c r="F238" s="22"/>
    </row>
    <row r="239" spans="6:6" x14ac:dyDescent="0.2">
      <c r="F239" s="22"/>
    </row>
    <row r="240" spans="6:6" x14ac:dyDescent="0.2">
      <c r="F240" s="22"/>
    </row>
    <row r="241" spans="6:6" x14ac:dyDescent="0.2">
      <c r="F241" s="22"/>
    </row>
    <row r="242" spans="6:6" x14ac:dyDescent="0.2">
      <c r="F242" s="22"/>
    </row>
    <row r="243" spans="6:6" x14ac:dyDescent="0.2">
      <c r="F243" s="22"/>
    </row>
    <row r="244" spans="6:6" x14ac:dyDescent="0.2">
      <c r="F244" s="22"/>
    </row>
    <row r="245" spans="6:6" x14ac:dyDescent="0.2">
      <c r="F245" s="22"/>
    </row>
    <row r="246" spans="6:6" x14ac:dyDescent="0.2">
      <c r="F246" s="22"/>
    </row>
    <row r="247" spans="6:6" x14ac:dyDescent="0.2">
      <c r="F247" s="22"/>
    </row>
    <row r="248" spans="6:6" x14ac:dyDescent="0.2">
      <c r="F248" s="22"/>
    </row>
    <row r="249" spans="6:6" x14ac:dyDescent="0.2">
      <c r="F249" s="22"/>
    </row>
    <row r="250" spans="6:6" x14ac:dyDescent="0.2">
      <c r="F250" s="22"/>
    </row>
    <row r="251" spans="6:6" x14ac:dyDescent="0.2">
      <c r="F251" s="22"/>
    </row>
    <row r="252" spans="6:6" x14ac:dyDescent="0.2">
      <c r="F252" s="22"/>
    </row>
    <row r="253" spans="6:6" x14ac:dyDescent="0.2">
      <c r="F253" s="22"/>
    </row>
    <row r="254" spans="6:6" x14ac:dyDescent="0.2">
      <c r="F254" s="22"/>
    </row>
    <row r="255" spans="6:6" x14ac:dyDescent="0.2">
      <c r="F255" s="22"/>
    </row>
    <row r="256" spans="6:6" x14ac:dyDescent="0.2">
      <c r="F256" s="22"/>
    </row>
    <row r="257" spans="6:6" x14ac:dyDescent="0.2">
      <c r="F257" s="22"/>
    </row>
    <row r="258" spans="6:6" x14ac:dyDescent="0.2">
      <c r="F258" s="22"/>
    </row>
    <row r="259" spans="6:6" x14ac:dyDescent="0.2">
      <c r="F259" s="22"/>
    </row>
    <row r="260" spans="6:6" x14ac:dyDescent="0.2">
      <c r="F260" s="22"/>
    </row>
    <row r="261" spans="6:6" x14ac:dyDescent="0.2">
      <c r="F261" s="22"/>
    </row>
    <row r="262" spans="6:6" x14ac:dyDescent="0.2">
      <c r="F262" s="22"/>
    </row>
    <row r="263" spans="6:6" x14ac:dyDescent="0.2">
      <c r="F263" s="22"/>
    </row>
    <row r="264" spans="6:6" x14ac:dyDescent="0.2">
      <c r="F264" s="22"/>
    </row>
    <row r="265" spans="6:6" x14ac:dyDescent="0.2">
      <c r="F265" s="22"/>
    </row>
    <row r="266" spans="6:6" x14ac:dyDescent="0.2">
      <c r="F266" s="22"/>
    </row>
    <row r="267" spans="6:6" x14ac:dyDescent="0.2">
      <c r="F267" s="22"/>
    </row>
    <row r="268" spans="6:6" x14ac:dyDescent="0.2">
      <c r="F268" s="22"/>
    </row>
    <row r="269" spans="6:6" x14ac:dyDescent="0.2">
      <c r="F269" s="22"/>
    </row>
    <row r="270" spans="6:6" x14ac:dyDescent="0.2">
      <c r="F270" s="22"/>
    </row>
    <row r="271" spans="6:6" x14ac:dyDescent="0.2">
      <c r="F271" s="22"/>
    </row>
    <row r="272" spans="6:6" x14ac:dyDescent="0.2">
      <c r="F272" s="22"/>
    </row>
    <row r="273" spans="6:6" x14ac:dyDescent="0.2">
      <c r="F273" s="22"/>
    </row>
    <row r="274" spans="6:6" x14ac:dyDescent="0.2">
      <c r="F274" s="22"/>
    </row>
    <row r="275" spans="6:6" x14ac:dyDescent="0.2">
      <c r="F275" s="22"/>
    </row>
    <row r="276" spans="6:6" x14ac:dyDescent="0.2">
      <c r="F276" s="22"/>
    </row>
    <row r="277" spans="6:6" x14ac:dyDescent="0.2">
      <c r="F277" s="22"/>
    </row>
    <row r="278" spans="6:6" x14ac:dyDescent="0.2">
      <c r="F278" s="22"/>
    </row>
    <row r="279" spans="6:6" x14ac:dyDescent="0.2">
      <c r="F279" s="22"/>
    </row>
    <row r="280" spans="6:6" x14ac:dyDescent="0.2">
      <c r="F280" s="58"/>
    </row>
    <row r="281" spans="6:6" x14ac:dyDescent="0.2">
      <c r="F281" s="58"/>
    </row>
    <row r="282" spans="6:6" x14ac:dyDescent="0.2">
      <c r="F282" s="58"/>
    </row>
    <row r="283" spans="6:6" x14ac:dyDescent="0.2">
      <c r="F283" s="22"/>
    </row>
    <row r="284" spans="6:6" x14ac:dyDescent="0.2">
      <c r="F284" s="22"/>
    </row>
    <row r="285" spans="6:6" x14ac:dyDescent="0.2">
      <c r="F285" s="22"/>
    </row>
    <row r="286" spans="6:6" x14ac:dyDescent="0.2">
      <c r="F286" s="22"/>
    </row>
    <row r="287" spans="6:6" x14ac:dyDescent="0.2">
      <c r="F287" s="22"/>
    </row>
    <row r="288" spans="6:6" x14ac:dyDescent="0.2">
      <c r="F288" s="22"/>
    </row>
    <row r="289" spans="6:6" x14ac:dyDescent="0.2">
      <c r="F289" s="22"/>
    </row>
    <row r="290" spans="6:6" x14ac:dyDescent="0.2">
      <c r="F290" s="22"/>
    </row>
    <row r="291" spans="6:6" x14ac:dyDescent="0.2">
      <c r="F291" s="22"/>
    </row>
    <row r="292" spans="6:6" x14ac:dyDescent="0.2">
      <c r="F292" s="22"/>
    </row>
    <row r="293" spans="6:6" x14ac:dyDescent="0.2">
      <c r="F293" s="22"/>
    </row>
    <row r="294" spans="6:6" x14ac:dyDescent="0.2">
      <c r="F294" s="22"/>
    </row>
    <row r="295" spans="6:6" x14ac:dyDescent="0.2">
      <c r="F295" s="22"/>
    </row>
    <row r="296" spans="6:6" x14ac:dyDescent="0.2">
      <c r="F296" s="22"/>
    </row>
    <row r="297" spans="6:6" x14ac:dyDescent="0.2">
      <c r="F297" s="22"/>
    </row>
    <row r="298" spans="6:6" x14ac:dyDescent="0.2">
      <c r="F298" s="22"/>
    </row>
    <row r="299" spans="6:6" x14ac:dyDescent="0.2">
      <c r="F299" s="22"/>
    </row>
    <row r="300" spans="6:6" x14ac:dyDescent="0.2">
      <c r="F300" s="22"/>
    </row>
    <row r="301" spans="6:6" x14ac:dyDescent="0.2">
      <c r="F301" s="22"/>
    </row>
    <row r="302" spans="6:6" x14ac:dyDescent="0.2">
      <c r="F302" s="22"/>
    </row>
    <row r="303" spans="6:6" x14ac:dyDescent="0.2">
      <c r="F303" s="22"/>
    </row>
    <row r="304" spans="6:6" x14ac:dyDescent="0.2">
      <c r="F304" s="22"/>
    </row>
    <row r="305" spans="6:6" x14ac:dyDescent="0.2">
      <c r="F305" s="22"/>
    </row>
    <row r="306" spans="6:6" x14ac:dyDescent="0.2">
      <c r="F306" s="22"/>
    </row>
    <row r="307" spans="6:6" x14ac:dyDescent="0.2">
      <c r="F307" s="22"/>
    </row>
    <row r="308" spans="6:6" x14ac:dyDescent="0.2">
      <c r="F308" s="22"/>
    </row>
    <row r="309" spans="6:6" x14ac:dyDescent="0.2">
      <c r="F309" s="22"/>
    </row>
    <row r="310" spans="6:6" x14ac:dyDescent="0.2">
      <c r="F310" s="22"/>
    </row>
    <row r="311" spans="6:6" x14ac:dyDescent="0.2">
      <c r="F311" s="22"/>
    </row>
    <row r="312" spans="6:6" x14ac:dyDescent="0.2">
      <c r="F312" s="22"/>
    </row>
    <row r="313" spans="6:6" x14ac:dyDescent="0.2">
      <c r="F313" s="22"/>
    </row>
    <row r="314" spans="6:6" x14ac:dyDescent="0.2">
      <c r="F314" s="22"/>
    </row>
    <row r="315" spans="6:6" x14ac:dyDescent="0.2">
      <c r="F315" s="22"/>
    </row>
    <row r="316" spans="6:6" x14ac:dyDescent="0.2">
      <c r="F316" s="22"/>
    </row>
    <row r="317" spans="6:6" x14ac:dyDescent="0.2">
      <c r="F317" s="22"/>
    </row>
    <row r="318" spans="6:6" x14ac:dyDescent="0.2">
      <c r="F318" s="22"/>
    </row>
    <row r="319" spans="6:6" x14ac:dyDescent="0.2">
      <c r="F319" s="22"/>
    </row>
    <row r="320" spans="6:6" x14ac:dyDescent="0.2">
      <c r="F320" s="22"/>
    </row>
    <row r="321" spans="6:6" x14ac:dyDescent="0.2">
      <c r="F321" s="22"/>
    </row>
    <row r="322" spans="6:6" x14ac:dyDescent="0.2">
      <c r="F322" s="22"/>
    </row>
    <row r="323" spans="6:6" x14ac:dyDescent="0.2">
      <c r="F323" s="22"/>
    </row>
    <row r="324" spans="6:6" x14ac:dyDescent="0.2">
      <c r="F324" s="22"/>
    </row>
    <row r="325" spans="6:6" x14ac:dyDescent="0.2">
      <c r="F325" s="22"/>
    </row>
    <row r="326" spans="6:6" x14ac:dyDescent="0.2">
      <c r="F326" s="22"/>
    </row>
    <row r="327" spans="6:6" x14ac:dyDescent="0.2">
      <c r="F327" s="22"/>
    </row>
    <row r="328" spans="6:6" x14ac:dyDescent="0.2">
      <c r="F328" s="22"/>
    </row>
    <row r="329" spans="6:6" x14ac:dyDescent="0.2">
      <c r="F329" s="22"/>
    </row>
    <row r="330" spans="6:6" x14ac:dyDescent="0.2">
      <c r="F330" s="22"/>
    </row>
    <row r="331" spans="6:6" x14ac:dyDescent="0.2">
      <c r="F331" s="22"/>
    </row>
    <row r="332" spans="6:6" x14ac:dyDescent="0.2">
      <c r="F332" s="22"/>
    </row>
    <row r="333" spans="6:6" x14ac:dyDescent="0.2">
      <c r="F333" s="22"/>
    </row>
    <row r="334" spans="6:6" x14ac:dyDescent="0.2">
      <c r="F334" s="22"/>
    </row>
    <row r="335" spans="6:6" x14ac:dyDescent="0.2">
      <c r="F335" s="22"/>
    </row>
    <row r="336" spans="6:6" x14ac:dyDescent="0.2">
      <c r="F336" s="22"/>
    </row>
    <row r="337" spans="6:6" x14ac:dyDescent="0.2">
      <c r="F337" s="22"/>
    </row>
    <row r="338" spans="6:6" x14ac:dyDescent="0.2">
      <c r="F338" s="22"/>
    </row>
    <row r="339" spans="6:6" x14ac:dyDescent="0.2">
      <c r="F339" s="22"/>
    </row>
    <row r="340" spans="6:6" x14ac:dyDescent="0.2">
      <c r="F340" s="22"/>
    </row>
    <row r="341" spans="6:6" x14ac:dyDescent="0.2">
      <c r="F341" s="22"/>
    </row>
    <row r="342" spans="6:6" x14ac:dyDescent="0.2">
      <c r="F342" s="22"/>
    </row>
    <row r="343" spans="6:6" x14ac:dyDescent="0.2">
      <c r="F343" s="22"/>
    </row>
    <row r="344" spans="6:6" x14ac:dyDescent="0.2">
      <c r="F344" s="22"/>
    </row>
    <row r="345" spans="6:6" x14ac:dyDescent="0.2">
      <c r="F345" s="22"/>
    </row>
    <row r="346" spans="6:6" x14ac:dyDescent="0.2">
      <c r="F346" s="22"/>
    </row>
    <row r="347" spans="6:6" x14ac:dyDescent="0.2">
      <c r="F347" s="22"/>
    </row>
    <row r="348" spans="6:6" x14ac:dyDescent="0.2">
      <c r="F348" s="22"/>
    </row>
    <row r="349" spans="6:6" x14ac:dyDescent="0.2">
      <c r="F349" s="22"/>
    </row>
    <row r="350" spans="6:6" x14ac:dyDescent="0.2">
      <c r="F350" s="22"/>
    </row>
  </sheetData>
  <sheetProtection algorithmName="SHA-512" hashValue="Ta3pO9dFIxJ8/BkkB1kQuHAU16KrK+0ZNWNpDZgG6s2tMQJxwYtZ73zkIDeamwJHWSdpLhKqd0e48lu0By19VA==" saltValue="PXnLf+osuuzOnoigHSVPcw==" spinCount="100000" sheet="1" objects="1" scenarios="1"/>
  <sortState xmlns:xlrd2="http://schemas.microsoft.com/office/spreadsheetml/2017/richdata2" ref="B3:F17">
    <sortCondition ref="B3:B17"/>
  </sortState>
  <mergeCells count="2">
    <mergeCell ref="F280:F282"/>
    <mergeCell ref="A18:E18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6"/>
  <sheetViews>
    <sheetView topLeftCell="A39" workbookViewId="0">
      <selection activeCell="E49" sqref="E49"/>
    </sheetView>
  </sheetViews>
  <sheetFormatPr defaultRowHeight="14.5" x14ac:dyDescent="0.35"/>
  <cols>
    <col min="1" max="1" width="3.1796875" bestFit="1" customWidth="1"/>
    <col min="2" max="2" width="83" customWidth="1"/>
    <col min="3" max="3" width="6.26953125" bestFit="1" customWidth="1"/>
    <col min="4" max="4" width="6" bestFit="1" customWidth="1"/>
    <col min="5" max="5" width="14.1796875" bestFit="1" customWidth="1"/>
    <col min="6" max="6" width="10.453125" customWidth="1"/>
  </cols>
  <sheetData>
    <row r="1" spans="1:6" ht="31.5" x14ac:dyDescent="0.35">
      <c r="A1" s="36" t="s">
        <v>0</v>
      </c>
      <c r="B1" s="36" t="s">
        <v>1</v>
      </c>
      <c r="C1" s="36" t="s">
        <v>2</v>
      </c>
      <c r="D1" s="37" t="s">
        <v>3</v>
      </c>
      <c r="E1" s="24" t="s">
        <v>6</v>
      </c>
      <c r="F1" s="24" t="s">
        <v>7</v>
      </c>
    </row>
    <row r="2" spans="1:6" x14ac:dyDescent="0.35">
      <c r="A2" s="27">
        <v>1</v>
      </c>
      <c r="B2" s="32" t="s">
        <v>22</v>
      </c>
      <c r="C2" s="28" t="s">
        <v>8</v>
      </c>
      <c r="D2" s="44">
        <f>18*1.5*11</f>
        <v>297</v>
      </c>
      <c r="E2" s="30">
        <v>0</v>
      </c>
      <c r="F2" s="31">
        <f t="shared" ref="F2:F51" si="0">D2*E2</f>
        <v>0</v>
      </c>
    </row>
    <row r="3" spans="1:6" ht="20" x14ac:dyDescent="0.35">
      <c r="A3" s="27">
        <v>2</v>
      </c>
      <c r="B3" s="32" t="s">
        <v>29</v>
      </c>
      <c r="C3" s="28" t="s">
        <v>4</v>
      </c>
      <c r="D3" s="44">
        <v>100</v>
      </c>
      <c r="E3" s="30">
        <v>0</v>
      </c>
      <c r="F3" s="31">
        <f t="shared" si="0"/>
        <v>0</v>
      </c>
    </row>
    <row r="4" spans="1:6" x14ac:dyDescent="0.35">
      <c r="A4" s="27">
        <v>3</v>
      </c>
      <c r="B4" s="32" t="s">
        <v>179</v>
      </c>
      <c r="C4" s="28" t="s">
        <v>180</v>
      </c>
      <c r="D4" s="44">
        <f>4*12</f>
        <v>48</v>
      </c>
      <c r="E4" s="30">
        <v>0</v>
      </c>
      <c r="F4" s="31">
        <f t="shared" si="0"/>
        <v>0</v>
      </c>
    </row>
    <row r="5" spans="1:6" ht="20" x14ac:dyDescent="0.35">
      <c r="A5" s="27">
        <v>4</v>
      </c>
      <c r="B5" s="32" t="s">
        <v>41</v>
      </c>
      <c r="C5" s="28" t="s">
        <v>12</v>
      </c>
      <c r="D5" s="44">
        <f>35*3.5*11</f>
        <v>1347.5</v>
      </c>
      <c r="E5" s="30">
        <v>0</v>
      </c>
      <c r="F5" s="31">
        <f t="shared" si="0"/>
        <v>0</v>
      </c>
    </row>
    <row r="6" spans="1:6" x14ac:dyDescent="0.35">
      <c r="A6" s="27">
        <v>5</v>
      </c>
      <c r="B6" s="51" t="s">
        <v>153</v>
      </c>
      <c r="C6" s="28" t="s">
        <v>4</v>
      </c>
      <c r="D6" s="44">
        <v>18</v>
      </c>
      <c r="E6" s="30">
        <v>0</v>
      </c>
      <c r="F6" s="31">
        <f t="shared" si="0"/>
        <v>0</v>
      </c>
    </row>
    <row r="7" spans="1:6" ht="20" x14ac:dyDescent="0.35">
      <c r="A7" s="27">
        <v>6</v>
      </c>
      <c r="B7" s="32" t="s">
        <v>187</v>
      </c>
      <c r="C7" s="28" t="s">
        <v>4</v>
      </c>
      <c r="D7" s="44">
        <f>20*3</f>
        <v>60</v>
      </c>
      <c r="E7" s="30">
        <v>0</v>
      </c>
      <c r="F7" s="31">
        <f t="shared" si="0"/>
        <v>0</v>
      </c>
    </row>
    <row r="8" spans="1:6" ht="20" x14ac:dyDescent="0.35">
      <c r="A8" s="27">
        <v>7</v>
      </c>
      <c r="B8" s="32" t="s">
        <v>57</v>
      </c>
      <c r="C8" s="28" t="s">
        <v>4</v>
      </c>
      <c r="D8" s="44">
        <f>25*4*2</f>
        <v>200</v>
      </c>
      <c r="E8" s="30">
        <v>0</v>
      </c>
      <c r="F8" s="31">
        <f t="shared" si="0"/>
        <v>0</v>
      </c>
    </row>
    <row r="9" spans="1:6" ht="20" x14ac:dyDescent="0.35">
      <c r="A9" s="27">
        <v>8</v>
      </c>
      <c r="B9" s="32" t="s">
        <v>42</v>
      </c>
      <c r="C9" s="28" t="s">
        <v>4</v>
      </c>
      <c r="D9" s="44">
        <f>5*2*11+18*2*11</f>
        <v>506</v>
      </c>
      <c r="E9" s="30">
        <v>0</v>
      </c>
      <c r="F9" s="31">
        <f t="shared" si="0"/>
        <v>0</v>
      </c>
    </row>
    <row r="10" spans="1:6" ht="20" x14ac:dyDescent="0.35">
      <c r="A10" s="27">
        <v>9</v>
      </c>
      <c r="B10" s="32" t="s">
        <v>124</v>
      </c>
      <c r="C10" s="28" t="s">
        <v>4</v>
      </c>
      <c r="D10" s="44">
        <f>2*5*11+55</f>
        <v>165</v>
      </c>
      <c r="E10" s="30">
        <v>0</v>
      </c>
      <c r="F10" s="31">
        <f t="shared" si="0"/>
        <v>0</v>
      </c>
    </row>
    <row r="11" spans="1:6" ht="20" x14ac:dyDescent="0.35">
      <c r="A11" s="27">
        <v>10</v>
      </c>
      <c r="B11" s="32" t="s">
        <v>189</v>
      </c>
      <c r="C11" s="28" t="s">
        <v>33</v>
      </c>
      <c r="D11" s="44">
        <v>60</v>
      </c>
      <c r="E11" s="30">
        <v>0</v>
      </c>
      <c r="F11" s="31">
        <f t="shared" si="0"/>
        <v>0</v>
      </c>
    </row>
    <row r="12" spans="1:6" ht="20" x14ac:dyDescent="0.35">
      <c r="A12" s="27">
        <v>11</v>
      </c>
      <c r="B12" s="32" t="s">
        <v>43</v>
      </c>
      <c r="C12" s="28" t="s">
        <v>4</v>
      </c>
      <c r="D12" s="44">
        <f>1*4*12</f>
        <v>48</v>
      </c>
      <c r="E12" s="30">
        <v>0</v>
      </c>
      <c r="F12" s="31">
        <f t="shared" si="0"/>
        <v>0</v>
      </c>
    </row>
    <row r="13" spans="1:6" ht="20" x14ac:dyDescent="0.35">
      <c r="A13" s="27">
        <v>12</v>
      </c>
      <c r="B13" s="32" t="s">
        <v>188</v>
      </c>
      <c r="C13" s="28" t="s">
        <v>181</v>
      </c>
      <c r="D13" s="44">
        <f>5*1.5*10</f>
        <v>75</v>
      </c>
      <c r="E13" s="30">
        <v>0</v>
      </c>
      <c r="F13" s="31">
        <f t="shared" si="0"/>
        <v>0</v>
      </c>
    </row>
    <row r="14" spans="1:6" ht="20" x14ac:dyDescent="0.35">
      <c r="A14" s="27">
        <v>13</v>
      </c>
      <c r="B14" s="32" t="s">
        <v>190</v>
      </c>
      <c r="C14" s="28" t="s">
        <v>33</v>
      </c>
      <c r="D14" s="44">
        <f>50</f>
        <v>50</v>
      </c>
      <c r="E14" s="30">
        <v>0</v>
      </c>
      <c r="F14" s="31">
        <f t="shared" si="0"/>
        <v>0</v>
      </c>
    </row>
    <row r="15" spans="1:6" ht="20" x14ac:dyDescent="0.35">
      <c r="A15" s="27">
        <v>14</v>
      </c>
      <c r="B15" s="32" t="s">
        <v>9</v>
      </c>
      <c r="C15" s="28" t="s">
        <v>4</v>
      </c>
      <c r="D15" s="44">
        <f>25*4</f>
        <v>100</v>
      </c>
      <c r="E15" s="30">
        <v>0</v>
      </c>
      <c r="F15" s="31">
        <f t="shared" si="0"/>
        <v>0</v>
      </c>
    </row>
    <row r="16" spans="1:6" ht="20" x14ac:dyDescent="0.35">
      <c r="A16" s="27">
        <v>15</v>
      </c>
      <c r="B16" s="32" t="s">
        <v>23</v>
      </c>
      <c r="C16" s="28" t="s">
        <v>4</v>
      </c>
      <c r="D16" s="44">
        <f>30*4*10</f>
        <v>1200</v>
      </c>
      <c r="E16" s="30">
        <v>0</v>
      </c>
      <c r="F16" s="31">
        <f t="shared" si="0"/>
        <v>0</v>
      </c>
    </row>
    <row r="17" spans="1:6" x14ac:dyDescent="0.35">
      <c r="A17" s="27">
        <v>16</v>
      </c>
      <c r="B17" s="32" t="s">
        <v>192</v>
      </c>
      <c r="C17" s="28" t="s">
        <v>33</v>
      </c>
      <c r="D17" s="44">
        <f>0.5*2*10</f>
        <v>10</v>
      </c>
      <c r="E17" s="30">
        <v>0</v>
      </c>
      <c r="F17" s="31">
        <f t="shared" si="0"/>
        <v>0</v>
      </c>
    </row>
    <row r="18" spans="1:6" ht="30" x14ac:dyDescent="0.35">
      <c r="A18" s="27">
        <v>17</v>
      </c>
      <c r="B18" s="52" t="s">
        <v>24</v>
      </c>
      <c r="C18" s="28" t="s">
        <v>4</v>
      </c>
      <c r="D18" s="44">
        <f>35*4*11</f>
        <v>1540</v>
      </c>
      <c r="E18" s="30">
        <v>0</v>
      </c>
      <c r="F18" s="31">
        <f t="shared" si="0"/>
        <v>0</v>
      </c>
    </row>
    <row r="19" spans="1:6" ht="20" x14ac:dyDescent="0.35">
      <c r="A19" s="27">
        <v>18</v>
      </c>
      <c r="B19" s="32" t="s">
        <v>25</v>
      </c>
      <c r="C19" s="28" t="s">
        <v>4</v>
      </c>
      <c r="D19" s="44">
        <v>894</v>
      </c>
      <c r="E19" s="30">
        <v>0</v>
      </c>
      <c r="F19" s="31">
        <f t="shared" si="0"/>
        <v>0</v>
      </c>
    </row>
    <row r="20" spans="1:6" ht="20" x14ac:dyDescent="0.35">
      <c r="A20" s="27">
        <v>19</v>
      </c>
      <c r="B20" s="32" t="s">
        <v>26</v>
      </c>
      <c r="C20" s="28" t="s">
        <v>4</v>
      </c>
      <c r="D20" s="44">
        <v>225</v>
      </c>
      <c r="E20" s="30">
        <v>0</v>
      </c>
      <c r="F20" s="31">
        <f t="shared" si="0"/>
        <v>0</v>
      </c>
    </row>
    <row r="21" spans="1:6" ht="30" x14ac:dyDescent="0.35">
      <c r="A21" s="27">
        <v>20</v>
      </c>
      <c r="B21" s="32" t="s">
        <v>27</v>
      </c>
      <c r="C21" s="28" t="s">
        <v>4</v>
      </c>
      <c r="D21" s="44">
        <f>18*4*11</f>
        <v>792</v>
      </c>
      <c r="E21" s="30">
        <v>0</v>
      </c>
      <c r="F21" s="31">
        <f t="shared" si="0"/>
        <v>0</v>
      </c>
    </row>
    <row r="22" spans="1:6" ht="20" x14ac:dyDescent="0.35">
      <c r="A22" s="27">
        <v>21</v>
      </c>
      <c r="B22" s="32" t="s">
        <v>44</v>
      </c>
      <c r="C22" s="28" t="s">
        <v>8</v>
      </c>
      <c r="D22" s="44">
        <v>170</v>
      </c>
      <c r="E22" s="30">
        <v>0</v>
      </c>
      <c r="F22" s="31">
        <f t="shared" si="0"/>
        <v>0</v>
      </c>
    </row>
    <row r="23" spans="1:6" ht="20" x14ac:dyDescent="0.35">
      <c r="A23" s="27">
        <v>22</v>
      </c>
      <c r="B23" s="32" t="s">
        <v>213</v>
      </c>
      <c r="C23" s="28" t="s">
        <v>8</v>
      </c>
      <c r="D23" s="44">
        <v>40</v>
      </c>
      <c r="E23" s="30">
        <v>0</v>
      </c>
      <c r="F23" s="31">
        <f t="shared" si="0"/>
        <v>0</v>
      </c>
    </row>
    <row r="24" spans="1:6" ht="20" x14ac:dyDescent="0.35">
      <c r="A24" s="27">
        <v>23</v>
      </c>
      <c r="B24" s="32" t="s">
        <v>28</v>
      </c>
      <c r="C24" s="28" t="s">
        <v>4</v>
      </c>
      <c r="D24" s="44">
        <f>17*2*11</f>
        <v>374</v>
      </c>
      <c r="E24" s="30">
        <v>0</v>
      </c>
      <c r="F24" s="31">
        <f t="shared" si="0"/>
        <v>0</v>
      </c>
    </row>
    <row r="25" spans="1:6" ht="20" x14ac:dyDescent="0.35">
      <c r="A25" s="27">
        <v>24</v>
      </c>
      <c r="B25" s="32" t="s">
        <v>45</v>
      </c>
      <c r="C25" s="28" t="s">
        <v>4</v>
      </c>
      <c r="D25" s="44">
        <f>90</f>
        <v>90</v>
      </c>
      <c r="E25" s="30">
        <v>0</v>
      </c>
      <c r="F25" s="31">
        <f t="shared" si="0"/>
        <v>0</v>
      </c>
    </row>
    <row r="26" spans="1:6" x14ac:dyDescent="0.35">
      <c r="A26" s="27">
        <v>25</v>
      </c>
      <c r="B26" s="51" t="s">
        <v>46</v>
      </c>
      <c r="C26" s="25" t="s">
        <v>8</v>
      </c>
      <c r="D26" s="25">
        <f>15*4*11</f>
        <v>660</v>
      </c>
      <c r="E26" s="30">
        <v>0</v>
      </c>
      <c r="F26" s="31">
        <f t="shared" si="0"/>
        <v>0</v>
      </c>
    </row>
    <row r="27" spans="1:6" x14ac:dyDescent="0.35">
      <c r="A27" s="27">
        <v>26</v>
      </c>
      <c r="B27" s="32" t="s">
        <v>182</v>
      </c>
      <c r="C27" s="28" t="s">
        <v>180</v>
      </c>
      <c r="D27" s="44">
        <v>95</v>
      </c>
      <c r="E27" s="30">
        <v>0</v>
      </c>
      <c r="F27" s="31">
        <f t="shared" si="0"/>
        <v>0</v>
      </c>
    </row>
    <row r="28" spans="1:6" ht="30" x14ac:dyDescent="0.35">
      <c r="A28" s="27">
        <v>27</v>
      </c>
      <c r="B28" s="32" t="s">
        <v>183</v>
      </c>
      <c r="C28" s="28" t="s">
        <v>4</v>
      </c>
      <c r="D28" s="44">
        <f>25*4*3</f>
        <v>300</v>
      </c>
      <c r="E28" s="30">
        <v>0</v>
      </c>
      <c r="F28" s="31">
        <f t="shared" si="0"/>
        <v>0</v>
      </c>
    </row>
    <row r="29" spans="1:6" x14ac:dyDescent="0.35">
      <c r="A29" s="27">
        <v>28</v>
      </c>
      <c r="B29" s="32" t="s">
        <v>125</v>
      </c>
      <c r="C29" s="28" t="s">
        <v>4</v>
      </c>
      <c r="D29" s="44">
        <f>15*4*11</f>
        <v>660</v>
      </c>
      <c r="E29" s="30">
        <v>0</v>
      </c>
      <c r="F29" s="31">
        <f t="shared" si="0"/>
        <v>0</v>
      </c>
    </row>
    <row r="30" spans="1:6" ht="20" x14ac:dyDescent="0.35">
      <c r="A30" s="27">
        <v>29</v>
      </c>
      <c r="B30" s="32" t="s">
        <v>61</v>
      </c>
      <c r="C30" s="28" t="s">
        <v>4</v>
      </c>
      <c r="D30" s="44">
        <f>18*3.5*11</f>
        <v>693</v>
      </c>
      <c r="E30" s="30">
        <v>0</v>
      </c>
      <c r="F30" s="31">
        <f t="shared" si="0"/>
        <v>0</v>
      </c>
    </row>
    <row r="31" spans="1:6" ht="20" x14ac:dyDescent="0.35">
      <c r="A31" s="27">
        <v>30</v>
      </c>
      <c r="B31" s="32" t="s">
        <v>58</v>
      </c>
      <c r="C31" s="28" t="s">
        <v>4</v>
      </c>
      <c r="D31" s="44">
        <f>25*4*3</f>
        <v>300</v>
      </c>
      <c r="E31" s="30">
        <v>0</v>
      </c>
      <c r="F31" s="31">
        <f t="shared" si="0"/>
        <v>0</v>
      </c>
    </row>
    <row r="32" spans="1:6" ht="30" x14ac:dyDescent="0.35">
      <c r="A32" s="27">
        <v>31</v>
      </c>
      <c r="B32" s="32" t="s">
        <v>47</v>
      </c>
      <c r="C32" s="28" t="s">
        <v>4</v>
      </c>
      <c r="D32" s="44">
        <f>18*4*11</f>
        <v>792</v>
      </c>
      <c r="E32" s="30">
        <v>0</v>
      </c>
      <c r="F32" s="31">
        <f t="shared" si="0"/>
        <v>0</v>
      </c>
    </row>
    <row r="33" spans="1:6" x14ac:dyDescent="0.35">
      <c r="A33" s="27">
        <v>32</v>
      </c>
      <c r="B33" s="32" t="s">
        <v>48</v>
      </c>
      <c r="C33" s="28" t="s">
        <v>4</v>
      </c>
      <c r="D33" s="44">
        <f>2*4*11+18*2*10</f>
        <v>448</v>
      </c>
      <c r="E33" s="30">
        <v>0</v>
      </c>
      <c r="F33" s="31">
        <f t="shared" si="0"/>
        <v>0</v>
      </c>
    </row>
    <row r="34" spans="1:6" ht="20" x14ac:dyDescent="0.35">
      <c r="A34" s="27">
        <v>33</v>
      </c>
      <c r="B34" s="32" t="s">
        <v>49</v>
      </c>
      <c r="C34" s="28" t="s">
        <v>4</v>
      </c>
      <c r="D34" s="44">
        <f>2*4*11+22</f>
        <v>110</v>
      </c>
      <c r="E34" s="30">
        <v>0</v>
      </c>
      <c r="F34" s="31">
        <f t="shared" si="0"/>
        <v>0</v>
      </c>
    </row>
    <row r="35" spans="1:6" ht="20" x14ac:dyDescent="0.35">
      <c r="A35" s="27">
        <v>34</v>
      </c>
      <c r="B35" s="32" t="s">
        <v>50</v>
      </c>
      <c r="C35" s="28" t="s">
        <v>4</v>
      </c>
      <c r="D35" s="44">
        <f>5*1.5*9</f>
        <v>67.5</v>
      </c>
      <c r="E35" s="30">
        <v>0</v>
      </c>
      <c r="F35" s="31">
        <f t="shared" si="0"/>
        <v>0</v>
      </c>
    </row>
    <row r="36" spans="1:6" ht="20" x14ac:dyDescent="0.35">
      <c r="A36" s="27">
        <v>35</v>
      </c>
      <c r="B36" s="32" t="s">
        <v>126</v>
      </c>
      <c r="C36" s="28" t="s">
        <v>4</v>
      </c>
      <c r="D36" s="44">
        <f>5*3*11</f>
        <v>165</v>
      </c>
      <c r="E36" s="30">
        <v>0</v>
      </c>
      <c r="F36" s="31">
        <f t="shared" si="0"/>
        <v>0</v>
      </c>
    </row>
    <row r="37" spans="1:6" x14ac:dyDescent="0.35">
      <c r="A37" s="27">
        <v>36</v>
      </c>
      <c r="B37" s="32" t="s">
        <v>51</v>
      </c>
      <c r="C37" s="28" t="s">
        <v>8</v>
      </c>
      <c r="D37" s="44">
        <f>10*4*11</f>
        <v>440</v>
      </c>
      <c r="E37" s="30">
        <v>0</v>
      </c>
      <c r="F37" s="31">
        <f t="shared" si="0"/>
        <v>0</v>
      </c>
    </row>
    <row r="38" spans="1:6" ht="20" x14ac:dyDescent="0.35">
      <c r="A38" s="27">
        <v>37</v>
      </c>
      <c r="B38" s="32" t="s">
        <v>59</v>
      </c>
      <c r="C38" s="28" t="s">
        <v>4</v>
      </c>
      <c r="D38" s="44">
        <f>35*1.5*7</f>
        <v>367.5</v>
      </c>
      <c r="E38" s="30">
        <v>0</v>
      </c>
      <c r="F38" s="31">
        <f t="shared" si="0"/>
        <v>0</v>
      </c>
    </row>
    <row r="39" spans="1:6" ht="20" x14ac:dyDescent="0.35">
      <c r="A39" s="27">
        <v>38</v>
      </c>
      <c r="B39" s="32" t="s">
        <v>52</v>
      </c>
      <c r="C39" s="28" t="s">
        <v>4</v>
      </c>
      <c r="D39" s="44">
        <f>2*4*11+22</f>
        <v>110</v>
      </c>
      <c r="E39" s="30">
        <v>0</v>
      </c>
      <c r="F39" s="31">
        <f t="shared" si="0"/>
        <v>0</v>
      </c>
    </row>
    <row r="40" spans="1:6" ht="20" x14ac:dyDescent="0.35">
      <c r="A40" s="27">
        <v>39</v>
      </c>
      <c r="B40" s="32" t="s">
        <v>53</v>
      </c>
      <c r="C40" s="28" t="s">
        <v>8</v>
      </c>
      <c r="D40" s="44">
        <f>5*3*11</f>
        <v>165</v>
      </c>
      <c r="E40" s="30">
        <v>0</v>
      </c>
      <c r="F40" s="31">
        <f t="shared" si="0"/>
        <v>0</v>
      </c>
    </row>
    <row r="41" spans="1:6" ht="20" x14ac:dyDescent="0.35">
      <c r="A41" s="27">
        <v>40</v>
      </c>
      <c r="B41" s="32" t="s">
        <v>185</v>
      </c>
      <c r="C41" s="28" t="s">
        <v>184</v>
      </c>
      <c r="D41" s="44">
        <f>5*3*10</f>
        <v>150</v>
      </c>
      <c r="E41" s="30">
        <v>0</v>
      </c>
      <c r="F41" s="31">
        <f t="shared" si="0"/>
        <v>0</v>
      </c>
    </row>
    <row r="42" spans="1:6" ht="20" x14ac:dyDescent="0.35">
      <c r="A42" s="27">
        <v>41</v>
      </c>
      <c r="B42" s="32" t="s">
        <v>54</v>
      </c>
      <c r="C42" s="28" t="s">
        <v>8</v>
      </c>
      <c r="D42" s="44">
        <f>22*2.5*10</f>
        <v>550</v>
      </c>
      <c r="E42" s="30">
        <v>0</v>
      </c>
      <c r="F42" s="31">
        <f t="shared" si="0"/>
        <v>0</v>
      </c>
    </row>
    <row r="43" spans="1:6" ht="30" x14ac:dyDescent="0.35">
      <c r="A43" s="27">
        <v>42</v>
      </c>
      <c r="B43" s="32" t="s">
        <v>55</v>
      </c>
      <c r="C43" s="28" t="s">
        <v>21</v>
      </c>
      <c r="D43" s="44">
        <f>3*2*10</f>
        <v>60</v>
      </c>
      <c r="E43" s="30">
        <v>0</v>
      </c>
      <c r="F43" s="31">
        <f t="shared" si="0"/>
        <v>0</v>
      </c>
    </row>
    <row r="44" spans="1:6" ht="20" x14ac:dyDescent="0.35">
      <c r="A44" s="27">
        <v>43</v>
      </c>
      <c r="B44" s="32" t="s">
        <v>127</v>
      </c>
      <c r="C44" s="28" t="s">
        <v>4</v>
      </c>
      <c r="D44" s="44">
        <f>5*3*11</f>
        <v>165</v>
      </c>
      <c r="E44" s="30">
        <v>0</v>
      </c>
      <c r="F44" s="31">
        <f t="shared" si="0"/>
        <v>0</v>
      </c>
    </row>
    <row r="45" spans="1:6" x14ac:dyDescent="0.35">
      <c r="A45" s="27">
        <v>44</v>
      </c>
      <c r="B45" s="32" t="s">
        <v>191</v>
      </c>
      <c r="C45" s="28" t="s">
        <v>184</v>
      </c>
      <c r="D45" s="44">
        <f>5*4*11</f>
        <v>220</v>
      </c>
      <c r="E45" s="30">
        <v>0</v>
      </c>
      <c r="F45" s="31">
        <f t="shared" si="0"/>
        <v>0</v>
      </c>
    </row>
    <row r="46" spans="1:6" ht="20" x14ac:dyDescent="0.35">
      <c r="A46" s="27">
        <v>45</v>
      </c>
      <c r="B46" s="32" t="s">
        <v>60</v>
      </c>
      <c r="C46" s="28" t="s">
        <v>4</v>
      </c>
      <c r="D46" s="44">
        <f>30*3*2</f>
        <v>180</v>
      </c>
      <c r="E46" s="30">
        <v>0</v>
      </c>
      <c r="F46" s="31">
        <f t="shared" si="0"/>
        <v>0</v>
      </c>
    </row>
    <row r="47" spans="1:6" x14ac:dyDescent="0.35">
      <c r="A47" s="27">
        <v>46</v>
      </c>
      <c r="B47" s="32" t="s">
        <v>30</v>
      </c>
      <c r="C47" s="28" t="s">
        <v>4</v>
      </c>
      <c r="D47" s="44">
        <f>30*3*2</f>
        <v>180</v>
      </c>
      <c r="E47" s="30">
        <v>0</v>
      </c>
      <c r="F47" s="31">
        <f t="shared" si="0"/>
        <v>0</v>
      </c>
    </row>
    <row r="48" spans="1:6" ht="30" x14ac:dyDescent="0.35">
      <c r="A48" s="27">
        <v>47</v>
      </c>
      <c r="B48" s="32" t="s">
        <v>31</v>
      </c>
      <c r="C48" s="28" t="s">
        <v>4</v>
      </c>
      <c r="D48" s="44">
        <f>22*4</f>
        <v>88</v>
      </c>
      <c r="E48" s="30">
        <v>0</v>
      </c>
      <c r="F48" s="31">
        <f t="shared" si="0"/>
        <v>0</v>
      </c>
    </row>
    <row r="49" spans="1:10" ht="20" x14ac:dyDescent="0.35">
      <c r="A49" s="27">
        <v>48</v>
      </c>
      <c r="B49" s="32" t="s">
        <v>56</v>
      </c>
      <c r="C49" s="28" t="s">
        <v>4</v>
      </c>
      <c r="D49" s="44">
        <f>5*4*11+10*4</f>
        <v>260</v>
      </c>
      <c r="E49" s="30">
        <v>0</v>
      </c>
      <c r="F49" s="31">
        <f t="shared" si="0"/>
        <v>0</v>
      </c>
    </row>
    <row r="50" spans="1:10" ht="30" x14ac:dyDescent="0.35">
      <c r="A50" s="27">
        <v>49</v>
      </c>
      <c r="B50" s="53" t="s">
        <v>186</v>
      </c>
      <c r="C50" s="28" t="s">
        <v>8</v>
      </c>
      <c r="D50" s="44">
        <f>160*4*11</f>
        <v>7040</v>
      </c>
      <c r="E50" s="30">
        <v>0</v>
      </c>
      <c r="F50" s="31">
        <f t="shared" si="0"/>
        <v>0</v>
      </c>
    </row>
    <row r="51" spans="1:10" ht="30" x14ac:dyDescent="0.35">
      <c r="A51" s="27">
        <v>50</v>
      </c>
      <c r="B51" s="26" t="s">
        <v>244</v>
      </c>
      <c r="C51" s="28" t="s">
        <v>8</v>
      </c>
      <c r="D51" s="29">
        <f>255*4*11</f>
        <v>11220</v>
      </c>
      <c r="E51" s="30">
        <v>0</v>
      </c>
      <c r="F51" s="31">
        <f t="shared" si="0"/>
        <v>0</v>
      </c>
    </row>
    <row r="52" spans="1:10" x14ac:dyDescent="0.35">
      <c r="A52" s="60" t="s">
        <v>19</v>
      </c>
      <c r="B52" s="60"/>
      <c r="C52" s="60"/>
      <c r="D52" s="60"/>
      <c r="E52" s="60"/>
      <c r="F52" s="62">
        <f>SUM(F2:F51)</f>
        <v>0</v>
      </c>
      <c r="J52" s="5"/>
    </row>
    <row r="56" spans="1:10" x14ac:dyDescent="0.35">
      <c r="B56" s="4"/>
    </row>
  </sheetData>
  <sheetProtection algorithmName="SHA-512" hashValue="Chf0te0EvdJbCleGW+k5zJ8nX5ITH6j7kx5p5mppJWdwY+4OUveuz/BAvmIjSya7RcysXhjs0QGVCV9oBrZRFg==" saltValue="SbzfKBwHvN49okmsAr58aA==" spinCount="100000" sheet="1" objects="1" scenarios="1"/>
  <sortState xmlns:xlrd2="http://schemas.microsoft.com/office/spreadsheetml/2017/richdata2" ref="B2:F51">
    <sortCondition ref="B2:B51"/>
  </sortState>
  <mergeCells count="1">
    <mergeCell ref="A52:E5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workbookViewId="0">
      <selection activeCell="F8" sqref="F8"/>
    </sheetView>
  </sheetViews>
  <sheetFormatPr defaultRowHeight="14.5" x14ac:dyDescent="0.35"/>
  <cols>
    <col min="1" max="1" width="3.1796875" bestFit="1" customWidth="1"/>
    <col min="2" max="2" width="78.54296875" customWidth="1"/>
    <col min="3" max="3" width="11.7265625" customWidth="1"/>
    <col min="4" max="4" width="6.26953125" bestFit="1" customWidth="1"/>
    <col min="5" max="5" width="6" bestFit="1" customWidth="1"/>
    <col min="6" max="6" width="14.1796875" bestFit="1" customWidth="1"/>
    <col min="7" max="7" width="9.54296875" customWidth="1"/>
  </cols>
  <sheetData>
    <row r="1" spans="1:7" ht="31.5" x14ac:dyDescent="0.35">
      <c r="A1" s="36" t="s">
        <v>0</v>
      </c>
      <c r="B1" s="36" t="s">
        <v>1</v>
      </c>
      <c r="C1" s="36" t="s">
        <v>13</v>
      </c>
      <c r="D1" s="36" t="s">
        <v>2</v>
      </c>
      <c r="E1" s="36" t="s">
        <v>10</v>
      </c>
      <c r="F1" s="24" t="s">
        <v>6</v>
      </c>
      <c r="G1" s="24" t="s">
        <v>7</v>
      </c>
    </row>
    <row r="2" spans="1:7" ht="20" x14ac:dyDescent="0.35">
      <c r="A2" s="39">
        <v>1</v>
      </c>
      <c r="B2" s="49" t="s">
        <v>64</v>
      </c>
      <c r="C2" s="27" t="s">
        <v>92</v>
      </c>
      <c r="D2" s="27" t="s">
        <v>8</v>
      </c>
      <c r="E2" s="44">
        <f>220*2*11</f>
        <v>4840</v>
      </c>
      <c r="F2" s="30">
        <v>0</v>
      </c>
      <c r="G2" s="31">
        <f t="shared" ref="G2:G11" si="0">E2*F2</f>
        <v>0</v>
      </c>
    </row>
    <row r="3" spans="1:7" ht="20" x14ac:dyDescent="0.35">
      <c r="A3" s="39">
        <v>2</v>
      </c>
      <c r="B3" s="49" t="s">
        <v>64</v>
      </c>
      <c r="C3" s="27">
        <v>330</v>
      </c>
      <c r="D3" s="27" t="s">
        <v>8</v>
      </c>
      <c r="E3" s="44">
        <f>24*2*11</f>
        <v>528</v>
      </c>
      <c r="F3" s="30">
        <v>0</v>
      </c>
      <c r="G3" s="31">
        <f t="shared" si="0"/>
        <v>0</v>
      </c>
    </row>
    <row r="4" spans="1:7" ht="21.5" x14ac:dyDescent="0.35">
      <c r="A4" s="39">
        <v>3</v>
      </c>
      <c r="B4" s="50" t="s">
        <v>63</v>
      </c>
      <c r="C4" s="27" t="s">
        <v>83</v>
      </c>
      <c r="D4" s="27" t="s">
        <v>8</v>
      </c>
      <c r="E4" s="44">
        <f>24*1*11</f>
        <v>264</v>
      </c>
      <c r="F4" s="30">
        <v>0</v>
      </c>
      <c r="G4" s="31">
        <f t="shared" si="0"/>
        <v>0</v>
      </c>
    </row>
    <row r="5" spans="1:7" ht="26.25" customHeight="1" x14ac:dyDescent="0.35">
      <c r="A5" s="39">
        <v>4</v>
      </c>
      <c r="B5" s="50" t="s">
        <v>194</v>
      </c>
      <c r="C5" s="27" t="s">
        <v>32</v>
      </c>
      <c r="D5" s="27" t="s">
        <v>8</v>
      </c>
      <c r="E5" s="44">
        <f>8*8*4*11</f>
        <v>2816</v>
      </c>
      <c r="F5" s="30">
        <v>0</v>
      </c>
      <c r="G5" s="31">
        <f t="shared" si="0"/>
        <v>0</v>
      </c>
    </row>
    <row r="6" spans="1:7" ht="21.5" x14ac:dyDescent="0.35">
      <c r="A6" s="39">
        <v>5</v>
      </c>
      <c r="B6" s="50" t="s">
        <v>62</v>
      </c>
      <c r="C6" s="27" t="s">
        <v>102</v>
      </c>
      <c r="D6" s="27" t="s">
        <v>8</v>
      </c>
      <c r="E6" s="44">
        <f>12*10*4*11+9*1.5*11</f>
        <v>5428.5</v>
      </c>
      <c r="F6" s="30">
        <v>0</v>
      </c>
      <c r="G6" s="31">
        <f t="shared" si="0"/>
        <v>0</v>
      </c>
    </row>
    <row r="7" spans="1:7" ht="30" x14ac:dyDescent="0.35">
      <c r="A7" s="39">
        <v>6</v>
      </c>
      <c r="B7" s="49" t="s">
        <v>211</v>
      </c>
      <c r="C7" s="27" t="s">
        <v>83</v>
      </c>
      <c r="D7" s="27" t="s">
        <v>8</v>
      </c>
      <c r="E7" s="44">
        <f>3*8*1.5*4</f>
        <v>144</v>
      </c>
      <c r="F7" s="30">
        <v>0</v>
      </c>
      <c r="G7" s="31">
        <f t="shared" si="0"/>
        <v>0</v>
      </c>
    </row>
    <row r="8" spans="1:7" ht="30" x14ac:dyDescent="0.35">
      <c r="A8" s="39">
        <v>7</v>
      </c>
      <c r="B8" s="49" t="s">
        <v>225</v>
      </c>
      <c r="C8" s="27" t="s">
        <v>83</v>
      </c>
      <c r="D8" s="27" t="s">
        <v>4</v>
      </c>
      <c r="E8" s="44">
        <f>6*2*11+16*11</f>
        <v>308</v>
      </c>
      <c r="F8" s="30">
        <v>0</v>
      </c>
      <c r="G8" s="31">
        <f t="shared" si="0"/>
        <v>0</v>
      </c>
    </row>
    <row r="9" spans="1:7" ht="41.5" x14ac:dyDescent="0.35">
      <c r="A9" s="39">
        <v>8</v>
      </c>
      <c r="B9" s="50" t="s">
        <v>203</v>
      </c>
      <c r="C9" s="27" t="s">
        <v>83</v>
      </c>
      <c r="D9" s="27" t="s">
        <v>4</v>
      </c>
      <c r="E9" s="44">
        <f>2*4*12</f>
        <v>96</v>
      </c>
      <c r="F9" s="30">
        <v>0</v>
      </c>
      <c r="G9" s="31">
        <f t="shared" si="0"/>
        <v>0</v>
      </c>
    </row>
    <row r="10" spans="1:7" ht="21.5" x14ac:dyDescent="0.35">
      <c r="A10" s="39">
        <v>9</v>
      </c>
      <c r="B10" s="50" t="s">
        <v>193</v>
      </c>
      <c r="C10" s="27" t="s">
        <v>171</v>
      </c>
      <c r="D10" s="27" t="s">
        <v>8</v>
      </c>
      <c r="E10" s="44">
        <f>12*4*3*11+12*1.5*11</f>
        <v>1782</v>
      </c>
      <c r="F10" s="30">
        <v>0</v>
      </c>
      <c r="G10" s="31">
        <f t="shared" si="0"/>
        <v>0</v>
      </c>
    </row>
    <row r="11" spans="1:7" ht="21.5" x14ac:dyDescent="0.35">
      <c r="A11" s="39">
        <v>10</v>
      </c>
      <c r="B11" s="50" t="s">
        <v>228</v>
      </c>
      <c r="C11" s="27" t="s">
        <v>32</v>
      </c>
      <c r="D11" s="27" t="s">
        <v>8</v>
      </c>
      <c r="E11" s="44">
        <f>220*11</f>
        <v>2420</v>
      </c>
      <c r="F11" s="30">
        <v>0</v>
      </c>
      <c r="G11" s="31">
        <f t="shared" si="0"/>
        <v>0</v>
      </c>
    </row>
    <row r="12" spans="1:7" x14ac:dyDescent="0.35">
      <c r="A12" s="60" t="s">
        <v>226</v>
      </c>
      <c r="B12" s="60"/>
      <c r="C12" s="60"/>
      <c r="D12" s="60"/>
      <c r="E12" s="60"/>
      <c r="F12" s="60"/>
      <c r="G12" s="63">
        <f>SUM(G2:G11)</f>
        <v>0</v>
      </c>
    </row>
    <row r="15" spans="1:7" x14ac:dyDescent="0.35">
      <c r="B15" s="4"/>
    </row>
  </sheetData>
  <sheetProtection algorithmName="SHA-512" hashValue="zzMN6EiABdx9oW9mxW8gWWayXJQBZSszdy3QuWEjbDnTf5dQZmr7Dx2QcgRmZwrtNMYpWBtBtS/7taSXxFf/XA==" saltValue="uezMFpykXxDY7thHXOueGw==" spinCount="100000" sheet="1" objects="1" scenarios="1"/>
  <sortState xmlns:xlrd2="http://schemas.microsoft.com/office/spreadsheetml/2017/richdata2" ref="B2:G10">
    <sortCondition ref="B2:B10"/>
  </sortState>
  <mergeCells count="1">
    <mergeCell ref="A12:F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1"/>
  <sheetViews>
    <sheetView topLeftCell="A55" workbookViewId="0">
      <selection activeCell="F71" sqref="F71"/>
    </sheetView>
  </sheetViews>
  <sheetFormatPr defaultColWidth="8.7265625" defaultRowHeight="10.5" x14ac:dyDescent="0.25"/>
  <cols>
    <col min="1" max="1" width="4.453125" style="1" customWidth="1"/>
    <col min="2" max="2" width="98.54296875" style="1" customWidth="1"/>
    <col min="3" max="3" width="7.81640625" style="1" bestFit="1" customWidth="1"/>
    <col min="4" max="4" width="5.453125" style="1" bestFit="1" customWidth="1"/>
    <col min="5" max="5" width="6.54296875" style="1" bestFit="1" customWidth="1"/>
    <col min="6" max="6" width="12.453125" style="1" bestFit="1" customWidth="1"/>
    <col min="7" max="7" width="8.453125" style="1" bestFit="1" customWidth="1"/>
    <col min="8" max="16384" width="8.7265625" style="1"/>
  </cols>
  <sheetData>
    <row r="1" spans="1:7" ht="31.5" x14ac:dyDescent="0.25">
      <c r="A1" s="36" t="s">
        <v>0</v>
      </c>
      <c r="B1" s="36" t="s">
        <v>1</v>
      </c>
      <c r="C1" s="36" t="s">
        <v>13</v>
      </c>
      <c r="D1" s="37" t="s">
        <v>2</v>
      </c>
      <c r="E1" s="36" t="s">
        <v>10</v>
      </c>
      <c r="F1" s="24" t="s">
        <v>6</v>
      </c>
      <c r="G1" s="24" t="s">
        <v>7</v>
      </c>
    </row>
    <row r="2" spans="1:7" x14ac:dyDescent="0.25">
      <c r="A2" s="27">
        <v>1</v>
      </c>
      <c r="B2" s="41" t="s">
        <v>82</v>
      </c>
      <c r="C2" s="28" t="s">
        <v>81</v>
      </c>
      <c r="D2" s="28" t="s">
        <v>8</v>
      </c>
      <c r="E2" s="34">
        <f>10*1.5*11</f>
        <v>165</v>
      </c>
      <c r="F2" s="30">
        <v>0</v>
      </c>
      <c r="G2" s="31">
        <f>E2*F2</f>
        <v>0</v>
      </c>
    </row>
    <row r="3" spans="1:7" ht="20" x14ac:dyDescent="0.25">
      <c r="A3" s="27">
        <v>2</v>
      </c>
      <c r="B3" s="3" t="s">
        <v>123</v>
      </c>
      <c r="C3" s="28" t="s">
        <v>137</v>
      </c>
      <c r="D3" s="28" t="s">
        <v>8</v>
      </c>
      <c r="E3" s="34">
        <f>9*4*11</f>
        <v>396</v>
      </c>
      <c r="F3" s="30">
        <v>0</v>
      </c>
      <c r="G3" s="31">
        <f t="shared" ref="G3:G66" si="0">E3*F3</f>
        <v>0</v>
      </c>
    </row>
    <row r="4" spans="1:7" x14ac:dyDescent="0.25">
      <c r="A4" s="27">
        <v>3</v>
      </c>
      <c r="B4" s="3" t="s">
        <v>144</v>
      </c>
      <c r="C4" s="28" t="s">
        <v>162</v>
      </c>
      <c r="D4" s="28" t="s">
        <v>8</v>
      </c>
      <c r="E4" s="34">
        <f>20*1.5*11</f>
        <v>330</v>
      </c>
      <c r="F4" s="30">
        <v>0</v>
      </c>
      <c r="G4" s="31">
        <f t="shared" si="0"/>
        <v>0</v>
      </c>
    </row>
    <row r="5" spans="1:7" x14ac:dyDescent="0.25">
      <c r="A5" s="27">
        <v>4</v>
      </c>
      <c r="B5" s="41" t="s">
        <v>80</v>
      </c>
      <c r="C5" s="28" t="s">
        <v>83</v>
      </c>
      <c r="D5" s="28" t="s">
        <v>8</v>
      </c>
      <c r="E5" s="34">
        <f>10*2*10</f>
        <v>200</v>
      </c>
      <c r="F5" s="30">
        <v>0</v>
      </c>
      <c r="G5" s="31">
        <f t="shared" si="0"/>
        <v>0</v>
      </c>
    </row>
    <row r="6" spans="1:7" x14ac:dyDescent="0.25">
      <c r="A6" s="27">
        <v>5</v>
      </c>
      <c r="B6" s="41" t="s">
        <v>163</v>
      </c>
      <c r="C6" s="28" t="s">
        <v>81</v>
      </c>
      <c r="D6" s="28" t="s">
        <v>8</v>
      </c>
      <c r="E6" s="34">
        <f>13*11</f>
        <v>143</v>
      </c>
      <c r="F6" s="30">
        <v>0</v>
      </c>
      <c r="G6" s="31">
        <f t="shared" si="0"/>
        <v>0</v>
      </c>
    </row>
    <row r="7" spans="1:7" x14ac:dyDescent="0.25">
      <c r="A7" s="27">
        <v>6</v>
      </c>
      <c r="B7" s="41" t="s">
        <v>85</v>
      </c>
      <c r="C7" s="28" t="s">
        <v>86</v>
      </c>
      <c r="D7" s="28" t="s">
        <v>8</v>
      </c>
      <c r="E7" s="34">
        <f>10*11</f>
        <v>110</v>
      </c>
      <c r="F7" s="30">
        <v>0</v>
      </c>
      <c r="G7" s="31">
        <f t="shared" si="0"/>
        <v>0</v>
      </c>
    </row>
    <row r="8" spans="1:7" ht="20" x14ac:dyDescent="0.25">
      <c r="A8" s="27">
        <v>7</v>
      </c>
      <c r="B8" s="41" t="s">
        <v>87</v>
      </c>
      <c r="C8" s="28" t="s">
        <v>15</v>
      </c>
      <c r="D8" s="28" t="s">
        <v>8</v>
      </c>
      <c r="E8" s="34">
        <v>300</v>
      </c>
      <c r="F8" s="30">
        <v>0</v>
      </c>
      <c r="G8" s="31">
        <f t="shared" si="0"/>
        <v>0</v>
      </c>
    </row>
    <row r="9" spans="1:7" x14ac:dyDescent="0.25">
      <c r="A9" s="27">
        <v>8</v>
      </c>
      <c r="B9" s="41" t="s">
        <v>212</v>
      </c>
      <c r="C9" s="28" t="s">
        <v>86</v>
      </c>
      <c r="D9" s="28" t="s">
        <v>8</v>
      </c>
      <c r="E9" s="34">
        <v>30</v>
      </c>
      <c r="F9" s="30">
        <v>0</v>
      </c>
      <c r="G9" s="31">
        <f t="shared" si="0"/>
        <v>0</v>
      </c>
    </row>
    <row r="10" spans="1:7" ht="20" x14ac:dyDescent="0.25">
      <c r="A10" s="27">
        <v>9</v>
      </c>
      <c r="B10" s="41" t="s">
        <v>88</v>
      </c>
      <c r="C10" s="28" t="s">
        <v>15</v>
      </c>
      <c r="D10" s="28" t="s">
        <v>8</v>
      </c>
      <c r="E10" s="34">
        <f>10*3*11</f>
        <v>330</v>
      </c>
      <c r="F10" s="30">
        <v>0</v>
      </c>
      <c r="G10" s="31">
        <f t="shared" si="0"/>
        <v>0</v>
      </c>
    </row>
    <row r="11" spans="1:7" x14ac:dyDescent="0.25">
      <c r="A11" s="27">
        <v>10</v>
      </c>
      <c r="B11" s="42" t="s">
        <v>89</v>
      </c>
      <c r="C11" s="28" t="s">
        <v>138</v>
      </c>
      <c r="D11" s="28" t="s">
        <v>8</v>
      </c>
      <c r="E11" s="34">
        <v>165</v>
      </c>
      <c r="F11" s="30">
        <v>0</v>
      </c>
      <c r="G11" s="31">
        <f t="shared" si="0"/>
        <v>0</v>
      </c>
    </row>
    <row r="12" spans="1:7" x14ac:dyDescent="0.25">
      <c r="A12" s="27">
        <v>11</v>
      </c>
      <c r="B12" s="41" t="s">
        <v>164</v>
      </c>
      <c r="C12" s="25" t="s">
        <v>90</v>
      </c>
      <c r="D12" s="28" t="s">
        <v>8</v>
      </c>
      <c r="E12" s="34">
        <v>140</v>
      </c>
      <c r="F12" s="30">
        <v>0</v>
      </c>
      <c r="G12" s="31">
        <f t="shared" si="0"/>
        <v>0</v>
      </c>
    </row>
    <row r="13" spans="1:7" x14ac:dyDescent="0.25">
      <c r="A13" s="27">
        <v>12</v>
      </c>
      <c r="B13" s="3" t="s">
        <v>122</v>
      </c>
      <c r="C13" s="25" t="s">
        <v>91</v>
      </c>
      <c r="D13" s="28" t="s">
        <v>8</v>
      </c>
      <c r="E13" s="34">
        <v>70</v>
      </c>
      <c r="F13" s="30">
        <v>0</v>
      </c>
      <c r="G13" s="31">
        <f t="shared" si="0"/>
        <v>0</v>
      </c>
    </row>
    <row r="14" spans="1:7" x14ac:dyDescent="0.25">
      <c r="A14" s="27">
        <v>13</v>
      </c>
      <c r="B14" s="41" t="s">
        <v>121</v>
      </c>
      <c r="C14" s="25" t="s">
        <v>92</v>
      </c>
      <c r="D14" s="28" t="s">
        <v>8</v>
      </c>
      <c r="E14" s="34">
        <v>100</v>
      </c>
      <c r="F14" s="30">
        <v>0</v>
      </c>
      <c r="G14" s="31">
        <f t="shared" si="0"/>
        <v>0</v>
      </c>
    </row>
    <row r="15" spans="1:7" x14ac:dyDescent="0.25">
      <c r="A15" s="27">
        <v>14</v>
      </c>
      <c r="B15" s="41" t="s">
        <v>196</v>
      </c>
      <c r="C15" s="28" t="s">
        <v>92</v>
      </c>
      <c r="D15" s="28" t="s">
        <v>8</v>
      </c>
      <c r="E15" s="34">
        <v>92</v>
      </c>
      <c r="F15" s="30">
        <v>0</v>
      </c>
      <c r="G15" s="31">
        <f t="shared" si="0"/>
        <v>0</v>
      </c>
    </row>
    <row r="16" spans="1:7" ht="20" x14ac:dyDescent="0.25">
      <c r="A16" s="27">
        <v>15</v>
      </c>
      <c r="B16" s="41" t="s">
        <v>165</v>
      </c>
      <c r="C16" s="28" t="s">
        <v>166</v>
      </c>
      <c r="D16" s="28" t="s">
        <v>8</v>
      </c>
      <c r="E16" s="43">
        <f>22*3.5*11</f>
        <v>847</v>
      </c>
      <c r="F16" s="30">
        <v>0</v>
      </c>
      <c r="G16" s="31">
        <f t="shared" si="0"/>
        <v>0</v>
      </c>
    </row>
    <row r="17" spans="1:7" ht="20" x14ac:dyDescent="0.25">
      <c r="A17" s="27">
        <v>16</v>
      </c>
      <c r="B17" s="41" t="s">
        <v>167</v>
      </c>
      <c r="C17" s="28" t="s">
        <v>20</v>
      </c>
      <c r="D17" s="28" t="s">
        <v>8</v>
      </c>
      <c r="E17" s="34">
        <f>22*2*11</f>
        <v>484</v>
      </c>
      <c r="F17" s="30">
        <v>0</v>
      </c>
      <c r="G17" s="31">
        <f t="shared" si="0"/>
        <v>0</v>
      </c>
    </row>
    <row r="18" spans="1:7" x14ac:dyDescent="0.25">
      <c r="A18" s="27">
        <v>17</v>
      </c>
      <c r="B18" s="41" t="s">
        <v>93</v>
      </c>
      <c r="C18" s="28" t="s">
        <v>20</v>
      </c>
      <c r="D18" s="28" t="s">
        <v>8</v>
      </c>
      <c r="E18" s="34">
        <f>22*8</f>
        <v>176</v>
      </c>
      <c r="F18" s="30">
        <v>0</v>
      </c>
      <c r="G18" s="31">
        <f t="shared" si="0"/>
        <v>0</v>
      </c>
    </row>
    <row r="19" spans="1:7" ht="20" x14ac:dyDescent="0.25">
      <c r="A19" s="27">
        <v>18</v>
      </c>
      <c r="B19" s="41" t="s">
        <v>94</v>
      </c>
      <c r="C19" s="28" t="s">
        <v>84</v>
      </c>
      <c r="D19" s="28" t="s">
        <v>8</v>
      </c>
      <c r="E19" s="34">
        <f>4*2*10</f>
        <v>80</v>
      </c>
      <c r="F19" s="30">
        <v>0</v>
      </c>
      <c r="G19" s="31">
        <f t="shared" si="0"/>
        <v>0</v>
      </c>
    </row>
    <row r="20" spans="1:7" ht="20" x14ac:dyDescent="0.25">
      <c r="A20" s="27">
        <v>19</v>
      </c>
      <c r="B20" s="41" t="s">
        <v>95</v>
      </c>
      <c r="C20" s="28" t="s">
        <v>83</v>
      </c>
      <c r="D20" s="28" t="s">
        <v>8</v>
      </c>
      <c r="E20" s="34">
        <f>22*11</f>
        <v>242</v>
      </c>
      <c r="F20" s="30">
        <v>0</v>
      </c>
      <c r="G20" s="31">
        <f t="shared" si="0"/>
        <v>0</v>
      </c>
    </row>
    <row r="21" spans="1:7" ht="20" x14ac:dyDescent="0.25">
      <c r="A21" s="27">
        <v>20</v>
      </c>
      <c r="B21" s="41" t="s">
        <v>96</v>
      </c>
      <c r="C21" s="28" t="s">
        <v>83</v>
      </c>
      <c r="D21" s="28" t="s">
        <v>8</v>
      </c>
      <c r="E21" s="34">
        <f>80</f>
        <v>80</v>
      </c>
      <c r="F21" s="30">
        <v>0</v>
      </c>
      <c r="G21" s="31">
        <f t="shared" si="0"/>
        <v>0</v>
      </c>
    </row>
    <row r="22" spans="1:7" x14ac:dyDescent="0.25">
      <c r="A22" s="27">
        <v>21</v>
      </c>
      <c r="B22" s="41" t="s">
        <v>222</v>
      </c>
      <c r="C22" s="28" t="s">
        <v>97</v>
      </c>
      <c r="D22" s="28" t="s">
        <v>8</v>
      </c>
      <c r="E22" s="34">
        <v>60</v>
      </c>
      <c r="F22" s="30">
        <v>0</v>
      </c>
      <c r="G22" s="31">
        <f t="shared" si="0"/>
        <v>0</v>
      </c>
    </row>
    <row r="23" spans="1:7" x14ac:dyDescent="0.25">
      <c r="A23" s="27">
        <v>22</v>
      </c>
      <c r="B23" s="41" t="s">
        <v>128</v>
      </c>
      <c r="C23" s="28" t="s">
        <v>81</v>
      </c>
      <c r="D23" s="28" t="s">
        <v>8</v>
      </c>
      <c r="E23" s="34">
        <v>144</v>
      </c>
      <c r="F23" s="30">
        <v>0</v>
      </c>
      <c r="G23" s="31">
        <f t="shared" si="0"/>
        <v>0</v>
      </c>
    </row>
    <row r="24" spans="1:7" x14ac:dyDescent="0.25">
      <c r="A24" s="27">
        <v>23</v>
      </c>
      <c r="B24" s="41" t="s">
        <v>139</v>
      </c>
      <c r="C24" s="28" t="s">
        <v>98</v>
      </c>
      <c r="D24" s="28" t="s">
        <v>8</v>
      </c>
      <c r="E24" s="34">
        <f>85</f>
        <v>85</v>
      </c>
      <c r="F24" s="30">
        <v>0</v>
      </c>
      <c r="G24" s="31">
        <f t="shared" si="0"/>
        <v>0</v>
      </c>
    </row>
    <row r="25" spans="1:7" x14ac:dyDescent="0.25">
      <c r="A25" s="27">
        <v>24</v>
      </c>
      <c r="B25" s="41" t="s">
        <v>215</v>
      </c>
      <c r="C25" s="28" t="s">
        <v>99</v>
      </c>
      <c r="D25" s="28" t="s">
        <v>8</v>
      </c>
      <c r="E25" s="43">
        <f>20*4*11</f>
        <v>880</v>
      </c>
      <c r="F25" s="30">
        <v>0</v>
      </c>
      <c r="G25" s="31">
        <f t="shared" si="0"/>
        <v>0</v>
      </c>
    </row>
    <row r="26" spans="1:7" ht="20.5" x14ac:dyDescent="0.25">
      <c r="A26" s="27">
        <v>25</v>
      </c>
      <c r="B26" s="41" t="s">
        <v>216</v>
      </c>
      <c r="C26" s="28" t="s">
        <v>99</v>
      </c>
      <c r="D26" s="28" t="s">
        <v>8</v>
      </c>
      <c r="E26" s="34">
        <v>1450</v>
      </c>
      <c r="F26" s="30">
        <v>0</v>
      </c>
      <c r="G26" s="31">
        <f t="shared" si="0"/>
        <v>0</v>
      </c>
    </row>
    <row r="27" spans="1:7" ht="20" x14ac:dyDescent="0.25">
      <c r="A27" s="27">
        <v>26</v>
      </c>
      <c r="B27" s="41" t="s">
        <v>100</v>
      </c>
      <c r="C27" s="28" t="s">
        <v>83</v>
      </c>
      <c r="D27" s="28" t="s">
        <v>8</v>
      </c>
      <c r="E27" s="34">
        <f>10*4*11+220</f>
        <v>660</v>
      </c>
      <c r="F27" s="30">
        <v>0</v>
      </c>
      <c r="G27" s="31">
        <f t="shared" si="0"/>
        <v>0</v>
      </c>
    </row>
    <row r="28" spans="1:7" ht="20" x14ac:dyDescent="0.25">
      <c r="A28" s="27">
        <v>27</v>
      </c>
      <c r="B28" s="41" t="s">
        <v>101</v>
      </c>
      <c r="C28" s="28" t="s">
        <v>83</v>
      </c>
      <c r="D28" s="28" t="s">
        <v>8</v>
      </c>
      <c r="E28" s="34">
        <f>12*11*1.5</f>
        <v>198</v>
      </c>
      <c r="F28" s="30">
        <v>0</v>
      </c>
      <c r="G28" s="31">
        <f t="shared" si="0"/>
        <v>0</v>
      </c>
    </row>
    <row r="29" spans="1:7" x14ac:dyDescent="0.25">
      <c r="A29" s="27">
        <v>28</v>
      </c>
      <c r="B29" s="3" t="s">
        <v>217</v>
      </c>
      <c r="C29" s="28" t="s">
        <v>83</v>
      </c>
      <c r="D29" s="28" t="s">
        <v>8</v>
      </c>
      <c r="E29" s="34">
        <v>20</v>
      </c>
      <c r="F29" s="30">
        <v>0</v>
      </c>
      <c r="G29" s="31">
        <f t="shared" si="0"/>
        <v>0</v>
      </c>
    </row>
    <row r="30" spans="1:7" x14ac:dyDescent="0.25">
      <c r="A30" s="27">
        <v>29</v>
      </c>
      <c r="B30" s="3" t="s">
        <v>218</v>
      </c>
      <c r="C30" s="28" t="s">
        <v>83</v>
      </c>
      <c r="D30" s="28" t="s">
        <v>8</v>
      </c>
      <c r="E30" s="34">
        <f>6*3*11</f>
        <v>198</v>
      </c>
      <c r="F30" s="30">
        <v>0</v>
      </c>
      <c r="G30" s="31">
        <f t="shared" si="0"/>
        <v>0</v>
      </c>
    </row>
    <row r="31" spans="1:7" ht="20" x14ac:dyDescent="0.25">
      <c r="A31" s="27">
        <v>30</v>
      </c>
      <c r="B31" s="41" t="s">
        <v>147</v>
      </c>
      <c r="C31" s="28" t="s">
        <v>102</v>
      </c>
      <c r="D31" s="28" t="s">
        <v>8</v>
      </c>
      <c r="E31" s="34">
        <f>15*2.5*11</f>
        <v>412.5</v>
      </c>
      <c r="F31" s="30">
        <v>0</v>
      </c>
      <c r="G31" s="31">
        <f t="shared" si="0"/>
        <v>0</v>
      </c>
    </row>
    <row r="32" spans="1:7" x14ac:dyDescent="0.25">
      <c r="A32" s="27">
        <v>31</v>
      </c>
      <c r="B32" s="3" t="s">
        <v>148</v>
      </c>
      <c r="C32" s="28" t="s">
        <v>98</v>
      </c>
      <c r="D32" s="28" t="s">
        <v>8</v>
      </c>
      <c r="E32" s="34">
        <f>10*1.5*11</f>
        <v>165</v>
      </c>
      <c r="F32" s="30">
        <v>0</v>
      </c>
      <c r="G32" s="31">
        <f t="shared" si="0"/>
        <v>0</v>
      </c>
    </row>
    <row r="33" spans="1:11" x14ac:dyDescent="0.25">
      <c r="A33" s="27">
        <v>32</v>
      </c>
      <c r="B33" s="41" t="s">
        <v>104</v>
      </c>
      <c r="C33" s="44" t="s">
        <v>97</v>
      </c>
      <c r="D33" s="28" t="s">
        <v>8</v>
      </c>
      <c r="E33" s="34">
        <f>10*2*11</f>
        <v>220</v>
      </c>
      <c r="F33" s="30">
        <v>0</v>
      </c>
      <c r="G33" s="31">
        <f t="shared" si="0"/>
        <v>0</v>
      </c>
    </row>
    <row r="34" spans="1:11" x14ac:dyDescent="0.25">
      <c r="A34" s="27">
        <v>33</v>
      </c>
      <c r="B34" s="41" t="s">
        <v>105</v>
      </c>
      <c r="C34" s="25" t="s">
        <v>97</v>
      </c>
      <c r="D34" s="28" t="s">
        <v>8</v>
      </c>
      <c r="E34" s="34">
        <v>165</v>
      </c>
      <c r="F34" s="30">
        <v>0</v>
      </c>
      <c r="G34" s="31">
        <f t="shared" si="0"/>
        <v>0</v>
      </c>
    </row>
    <row r="35" spans="1:11" x14ac:dyDescent="0.25">
      <c r="A35" s="27">
        <v>34</v>
      </c>
      <c r="B35" s="3" t="s">
        <v>141</v>
      </c>
      <c r="C35" s="28" t="s">
        <v>142</v>
      </c>
      <c r="D35" s="28" t="s">
        <v>8</v>
      </c>
      <c r="E35" s="34">
        <f>220*2*11</f>
        <v>4840</v>
      </c>
      <c r="F35" s="30">
        <v>0</v>
      </c>
      <c r="G35" s="31">
        <f t="shared" si="0"/>
        <v>0</v>
      </c>
    </row>
    <row r="36" spans="1:11" x14ac:dyDescent="0.25">
      <c r="A36" s="27">
        <v>35</v>
      </c>
      <c r="B36" s="3" t="s">
        <v>168</v>
      </c>
      <c r="C36" s="28" t="s">
        <v>102</v>
      </c>
      <c r="D36" s="28" t="s">
        <v>8</v>
      </c>
      <c r="E36" s="34">
        <f>36*4*10+12*4*1</f>
        <v>1488</v>
      </c>
      <c r="F36" s="30">
        <v>0</v>
      </c>
      <c r="G36" s="31">
        <f t="shared" si="0"/>
        <v>0</v>
      </c>
    </row>
    <row r="37" spans="1:11" ht="20" x14ac:dyDescent="0.25">
      <c r="A37" s="27">
        <v>36</v>
      </c>
      <c r="B37" s="41" t="s">
        <v>106</v>
      </c>
      <c r="C37" s="28" t="s">
        <v>91</v>
      </c>
      <c r="D37" s="28" t="s">
        <v>8</v>
      </c>
      <c r="E37" s="34">
        <v>110</v>
      </c>
      <c r="F37" s="30">
        <v>0</v>
      </c>
      <c r="G37" s="31">
        <f t="shared" si="0"/>
        <v>0</v>
      </c>
    </row>
    <row r="38" spans="1:11" ht="20" x14ac:dyDescent="0.25">
      <c r="A38" s="27">
        <v>37</v>
      </c>
      <c r="B38" s="41" t="s">
        <v>118</v>
      </c>
      <c r="C38" s="28" t="s">
        <v>91</v>
      </c>
      <c r="D38" s="28" t="s">
        <v>8</v>
      </c>
      <c r="E38" s="34">
        <v>110</v>
      </c>
      <c r="F38" s="30">
        <v>0</v>
      </c>
      <c r="G38" s="31">
        <f t="shared" si="0"/>
        <v>0</v>
      </c>
      <c r="K38" s="1" t="s">
        <v>214</v>
      </c>
    </row>
    <row r="39" spans="1:11" ht="20" x14ac:dyDescent="0.25">
      <c r="A39" s="27">
        <v>38</v>
      </c>
      <c r="B39" s="41" t="s">
        <v>208</v>
      </c>
      <c r="C39" s="28" t="s">
        <v>209</v>
      </c>
      <c r="D39" s="28" t="s">
        <v>8</v>
      </c>
      <c r="E39" s="34">
        <v>25</v>
      </c>
      <c r="F39" s="30">
        <v>0</v>
      </c>
      <c r="G39" s="31">
        <f t="shared" si="0"/>
        <v>0</v>
      </c>
    </row>
    <row r="40" spans="1:11" x14ac:dyDescent="0.25">
      <c r="A40" s="27">
        <v>39</v>
      </c>
      <c r="B40" s="41" t="s">
        <v>120</v>
      </c>
      <c r="C40" s="28" t="s">
        <v>91</v>
      </c>
      <c r="D40" s="28" t="s">
        <v>8</v>
      </c>
      <c r="E40" s="34">
        <v>150</v>
      </c>
      <c r="F40" s="30">
        <v>0</v>
      </c>
      <c r="G40" s="31">
        <f t="shared" si="0"/>
        <v>0</v>
      </c>
    </row>
    <row r="41" spans="1:11" ht="20" x14ac:dyDescent="0.25">
      <c r="A41" s="27">
        <v>40</v>
      </c>
      <c r="B41" s="41" t="s">
        <v>119</v>
      </c>
      <c r="C41" s="28" t="s">
        <v>83</v>
      </c>
      <c r="D41" s="28" t="s">
        <v>8</v>
      </c>
      <c r="E41" s="34">
        <f>4*4*11</f>
        <v>176</v>
      </c>
      <c r="F41" s="30">
        <v>0</v>
      </c>
      <c r="G41" s="31">
        <f t="shared" si="0"/>
        <v>0</v>
      </c>
    </row>
    <row r="42" spans="1:11" ht="20" x14ac:dyDescent="0.25">
      <c r="A42" s="27">
        <v>41</v>
      </c>
      <c r="B42" s="41" t="s">
        <v>169</v>
      </c>
      <c r="C42" s="28" t="s">
        <v>20</v>
      </c>
      <c r="D42" s="28" t="s">
        <v>8</v>
      </c>
      <c r="E42" s="34">
        <f>22*3*11</f>
        <v>726</v>
      </c>
      <c r="F42" s="30">
        <v>0</v>
      </c>
      <c r="G42" s="31">
        <f t="shared" si="0"/>
        <v>0</v>
      </c>
    </row>
    <row r="43" spans="1:11" x14ac:dyDescent="0.25">
      <c r="A43" s="27">
        <v>42</v>
      </c>
      <c r="B43" s="41" t="s">
        <v>107</v>
      </c>
      <c r="C43" s="28" t="s">
        <v>99</v>
      </c>
      <c r="D43" s="28" t="s">
        <v>8</v>
      </c>
      <c r="E43" s="34">
        <f>6*3*11</f>
        <v>198</v>
      </c>
      <c r="F43" s="30">
        <v>0</v>
      </c>
      <c r="G43" s="31">
        <f t="shared" si="0"/>
        <v>0</v>
      </c>
    </row>
    <row r="44" spans="1:11" x14ac:dyDescent="0.25">
      <c r="A44" s="27">
        <v>43</v>
      </c>
      <c r="B44" s="41" t="s">
        <v>108</v>
      </c>
      <c r="C44" s="28">
        <v>350</v>
      </c>
      <c r="D44" s="28" t="s">
        <v>8</v>
      </c>
      <c r="E44" s="34">
        <v>110</v>
      </c>
      <c r="F44" s="30">
        <v>0</v>
      </c>
      <c r="G44" s="31">
        <f t="shared" si="0"/>
        <v>0</v>
      </c>
    </row>
    <row r="45" spans="1:11" x14ac:dyDescent="0.25">
      <c r="A45" s="27">
        <v>44</v>
      </c>
      <c r="B45" s="41" t="s">
        <v>109</v>
      </c>
      <c r="C45" s="28" t="s">
        <v>98</v>
      </c>
      <c r="D45" s="28" t="s">
        <v>8</v>
      </c>
      <c r="E45" s="34">
        <v>165</v>
      </c>
      <c r="F45" s="30">
        <v>0</v>
      </c>
      <c r="G45" s="31">
        <f t="shared" si="0"/>
        <v>0</v>
      </c>
    </row>
    <row r="46" spans="1:11" ht="20" x14ac:dyDescent="0.25">
      <c r="A46" s="27">
        <v>45</v>
      </c>
      <c r="B46" s="41" t="s">
        <v>117</v>
      </c>
      <c r="C46" s="28" t="s">
        <v>110</v>
      </c>
      <c r="D46" s="28" t="s">
        <v>8</v>
      </c>
      <c r="E46" s="34">
        <f>30*3*11</f>
        <v>990</v>
      </c>
      <c r="F46" s="30">
        <v>0</v>
      </c>
      <c r="G46" s="31">
        <f t="shared" si="0"/>
        <v>0</v>
      </c>
    </row>
    <row r="47" spans="1:11" ht="20" x14ac:dyDescent="0.25">
      <c r="A47" s="27">
        <v>46</v>
      </c>
      <c r="B47" s="41" t="s">
        <v>143</v>
      </c>
      <c r="C47" s="28" t="s">
        <v>98</v>
      </c>
      <c r="D47" s="28" t="s">
        <v>8</v>
      </c>
      <c r="E47" s="34">
        <v>195</v>
      </c>
      <c r="F47" s="30">
        <v>0</v>
      </c>
      <c r="G47" s="31">
        <f t="shared" si="0"/>
        <v>0</v>
      </c>
    </row>
    <row r="48" spans="1:11" x14ac:dyDescent="0.25">
      <c r="A48" s="27">
        <v>47</v>
      </c>
      <c r="B48" s="41" t="s">
        <v>145</v>
      </c>
      <c r="C48" s="28" t="s">
        <v>86</v>
      </c>
      <c r="D48" s="28" t="s">
        <v>8</v>
      </c>
      <c r="E48" s="34">
        <f>10*2*11</f>
        <v>220</v>
      </c>
      <c r="F48" s="30">
        <v>0</v>
      </c>
      <c r="G48" s="31">
        <f t="shared" si="0"/>
        <v>0</v>
      </c>
    </row>
    <row r="49" spans="1:7" ht="20" x14ac:dyDescent="0.25">
      <c r="A49" s="27">
        <v>48</v>
      </c>
      <c r="B49" s="3" t="s">
        <v>116</v>
      </c>
      <c r="C49" s="28" t="s">
        <v>103</v>
      </c>
      <c r="D49" s="28" t="s">
        <v>8</v>
      </c>
      <c r="E49" s="34">
        <f>16*10</f>
        <v>160</v>
      </c>
      <c r="F49" s="30">
        <v>0</v>
      </c>
      <c r="G49" s="31">
        <f t="shared" si="0"/>
        <v>0</v>
      </c>
    </row>
    <row r="50" spans="1:7" ht="20" x14ac:dyDescent="0.25">
      <c r="A50" s="27">
        <v>49</v>
      </c>
      <c r="B50" s="41" t="s">
        <v>111</v>
      </c>
      <c r="C50" s="28" t="s">
        <v>91</v>
      </c>
      <c r="D50" s="28" t="s">
        <v>8</v>
      </c>
      <c r="E50" s="34">
        <v>160</v>
      </c>
      <c r="F50" s="30">
        <v>0</v>
      </c>
      <c r="G50" s="31">
        <f t="shared" si="0"/>
        <v>0</v>
      </c>
    </row>
    <row r="51" spans="1:7" x14ac:dyDescent="0.25">
      <c r="A51" s="27">
        <v>50</v>
      </c>
      <c r="B51" s="45" t="s">
        <v>170</v>
      </c>
      <c r="C51" s="28" t="s">
        <v>112</v>
      </c>
      <c r="D51" s="28" t="s">
        <v>8</v>
      </c>
      <c r="E51" s="34">
        <f>24*4*11</f>
        <v>1056</v>
      </c>
      <c r="F51" s="30">
        <v>0</v>
      </c>
      <c r="G51" s="31">
        <f t="shared" si="0"/>
        <v>0</v>
      </c>
    </row>
    <row r="52" spans="1:7" x14ac:dyDescent="0.25">
      <c r="A52" s="27">
        <v>51</v>
      </c>
      <c r="B52" s="41" t="s">
        <v>113</v>
      </c>
      <c r="C52" s="28" t="s">
        <v>140</v>
      </c>
      <c r="D52" s="28" t="s">
        <v>8</v>
      </c>
      <c r="E52" s="34">
        <f>6*4*11</f>
        <v>264</v>
      </c>
      <c r="F52" s="30">
        <v>0</v>
      </c>
      <c r="G52" s="31">
        <f t="shared" si="0"/>
        <v>0</v>
      </c>
    </row>
    <row r="53" spans="1:7" ht="20" x14ac:dyDescent="0.25">
      <c r="A53" s="27">
        <v>52</v>
      </c>
      <c r="B53" s="41" t="s">
        <v>195</v>
      </c>
      <c r="C53" s="28" t="s">
        <v>134</v>
      </c>
      <c r="D53" s="28" t="s">
        <v>8</v>
      </c>
      <c r="E53" s="34">
        <f>10*2*11</f>
        <v>220</v>
      </c>
      <c r="F53" s="30">
        <v>0</v>
      </c>
      <c r="G53" s="31">
        <f t="shared" si="0"/>
        <v>0</v>
      </c>
    </row>
    <row r="54" spans="1:7" x14ac:dyDescent="0.25">
      <c r="A54" s="27">
        <v>53</v>
      </c>
      <c r="B54" s="41" t="s">
        <v>131</v>
      </c>
      <c r="C54" s="28" t="s">
        <v>20</v>
      </c>
      <c r="D54" s="28" t="s">
        <v>8</v>
      </c>
      <c r="E54" s="34">
        <f>15*11</f>
        <v>165</v>
      </c>
      <c r="F54" s="30">
        <v>0</v>
      </c>
      <c r="G54" s="31">
        <f t="shared" si="0"/>
        <v>0</v>
      </c>
    </row>
    <row r="55" spans="1:7" x14ac:dyDescent="0.25">
      <c r="A55" s="27">
        <v>54</v>
      </c>
      <c r="B55" s="41" t="s">
        <v>132</v>
      </c>
      <c r="C55" s="28" t="s">
        <v>20</v>
      </c>
      <c r="D55" s="28" t="s">
        <v>8</v>
      </c>
      <c r="E55" s="34">
        <f>20*11</f>
        <v>220</v>
      </c>
      <c r="F55" s="30">
        <v>0</v>
      </c>
      <c r="G55" s="31">
        <f t="shared" si="0"/>
        <v>0</v>
      </c>
    </row>
    <row r="56" spans="1:7" x14ac:dyDescent="0.25">
      <c r="A56" s="27">
        <v>55</v>
      </c>
      <c r="B56" s="41" t="s">
        <v>115</v>
      </c>
      <c r="C56" s="28" t="s">
        <v>114</v>
      </c>
      <c r="D56" s="28" t="s">
        <v>8</v>
      </c>
      <c r="E56" s="34">
        <f>15*11</f>
        <v>165</v>
      </c>
      <c r="F56" s="30">
        <v>0</v>
      </c>
      <c r="G56" s="31">
        <f t="shared" si="0"/>
        <v>0</v>
      </c>
    </row>
    <row r="57" spans="1:7" x14ac:dyDescent="0.25">
      <c r="A57" s="27">
        <v>56</v>
      </c>
      <c r="B57" s="41" t="s">
        <v>129</v>
      </c>
      <c r="C57" s="28" t="s">
        <v>130</v>
      </c>
      <c r="D57" s="28" t="s">
        <v>8</v>
      </c>
      <c r="E57" s="34">
        <f>15*1.2*11</f>
        <v>198</v>
      </c>
      <c r="F57" s="30">
        <v>0</v>
      </c>
      <c r="G57" s="31">
        <f t="shared" si="0"/>
        <v>0</v>
      </c>
    </row>
    <row r="58" spans="1:7" ht="20" x14ac:dyDescent="0.25">
      <c r="A58" s="27">
        <v>57</v>
      </c>
      <c r="B58" s="3" t="s">
        <v>146</v>
      </c>
      <c r="C58" s="38" t="s">
        <v>91</v>
      </c>
      <c r="D58" s="28" t="s">
        <v>8</v>
      </c>
      <c r="E58" s="34">
        <f>25*2*11</f>
        <v>550</v>
      </c>
      <c r="F58" s="30">
        <v>0</v>
      </c>
      <c r="G58" s="31">
        <f t="shared" si="0"/>
        <v>0</v>
      </c>
    </row>
    <row r="59" spans="1:7" x14ac:dyDescent="0.25">
      <c r="A59" s="27">
        <v>58</v>
      </c>
      <c r="B59" s="3" t="s">
        <v>199</v>
      </c>
      <c r="C59" s="38" t="s">
        <v>91</v>
      </c>
      <c r="D59" s="28" t="s">
        <v>8</v>
      </c>
      <c r="E59" s="34">
        <v>120</v>
      </c>
      <c r="F59" s="30">
        <v>0</v>
      </c>
      <c r="G59" s="31">
        <f t="shared" si="0"/>
        <v>0</v>
      </c>
    </row>
    <row r="60" spans="1:7" x14ac:dyDescent="0.25">
      <c r="A60" s="27">
        <v>59</v>
      </c>
      <c r="B60" s="3" t="s">
        <v>197</v>
      </c>
      <c r="C60" s="38" t="s">
        <v>20</v>
      </c>
      <c r="D60" s="28" t="s">
        <v>8</v>
      </c>
      <c r="E60" s="34">
        <v>127</v>
      </c>
      <c r="F60" s="30">
        <v>0</v>
      </c>
      <c r="G60" s="31">
        <f t="shared" si="0"/>
        <v>0</v>
      </c>
    </row>
    <row r="61" spans="1:7" x14ac:dyDescent="0.25">
      <c r="A61" s="27">
        <v>60</v>
      </c>
      <c r="B61" s="3" t="s">
        <v>198</v>
      </c>
      <c r="C61" s="38" t="s">
        <v>99</v>
      </c>
      <c r="D61" s="28" t="s">
        <v>8</v>
      </c>
      <c r="E61" s="34">
        <f>4*2.5*9</f>
        <v>90</v>
      </c>
      <c r="F61" s="30">
        <v>0</v>
      </c>
      <c r="G61" s="31">
        <f t="shared" si="0"/>
        <v>0</v>
      </c>
    </row>
    <row r="62" spans="1:7" x14ac:dyDescent="0.25">
      <c r="A62" s="27">
        <v>61</v>
      </c>
      <c r="B62" s="3" t="s">
        <v>149</v>
      </c>
      <c r="C62" s="38" t="s">
        <v>91</v>
      </c>
      <c r="D62" s="28" t="s">
        <v>8</v>
      </c>
      <c r="E62" s="34">
        <v>110</v>
      </c>
      <c r="F62" s="30">
        <v>0</v>
      </c>
      <c r="G62" s="31">
        <f t="shared" si="0"/>
        <v>0</v>
      </c>
    </row>
    <row r="63" spans="1:7" ht="20" x14ac:dyDescent="0.25">
      <c r="A63" s="27">
        <v>62</v>
      </c>
      <c r="B63" s="3" t="s">
        <v>200</v>
      </c>
      <c r="C63" s="38" t="s">
        <v>201</v>
      </c>
      <c r="D63" s="28" t="s">
        <v>8</v>
      </c>
      <c r="E63" s="34">
        <f>20*1.5*10</f>
        <v>300</v>
      </c>
      <c r="F63" s="30">
        <v>0</v>
      </c>
      <c r="G63" s="31">
        <f t="shared" si="0"/>
        <v>0</v>
      </c>
    </row>
    <row r="64" spans="1:7" ht="20" x14ac:dyDescent="0.25">
      <c r="A64" s="27">
        <v>63</v>
      </c>
      <c r="B64" s="3" t="s">
        <v>202</v>
      </c>
      <c r="C64" s="38" t="s">
        <v>112</v>
      </c>
      <c r="D64" s="28" t="s">
        <v>8</v>
      </c>
      <c r="E64" s="34">
        <f>20*1.5*9</f>
        <v>270</v>
      </c>
      <c r="F64" s="30">
        <v>0</v>
      </c>
      <c r="G64" s="31">
        <f t="shared" si="0"/>
        <v>0</v>
      </c>
    </row>
    <row r="65" spans="1:7" x14ac:dyDescent="0.25">
      <c r="A65" s="27">
        <v>64</v>
      </c>
      <c r="B65" s="3" t="s">
        <v>150</v>
      </c>
      <c r="C65" s="38" t="s">
        <v>103</v>
      </c>
      <c r="D65" s="28" t="s">
        <v>8</v>
      </c>
      <c r="E65" s="34">
        <f>160</f>
        <v>160</v>
      </c>
      <c r="F65" s="30">
        <v>0</v>
      </c>
      <c r="G65" s="31">
        <f t="shared" si="0"/>
        <v>0</v>
      </c>
    </row>
    <row r="66" spans="1:7" x14ac:dyDescent="0.25">
      <c r="A66" s="27">
        <v>65</v>
      </c>
      <c r="B66" s="3" t="s">
        <v>151</v>
      </c>
      <c r="C66" s="38" t="s">
        <v>97</v>
      </c>
      <c r="D66" s="28" t="s">
        <v>8</v>
      </c>
      <c r="E66" s="34">
        <v>70</v>
      </c>
      <c r="F66" s="30">
        <v>0</v>
      </c>
      <c r="G66" s="31">
        <f t="shared" si="0"/>
        <v>0</v>
      </c>
    </row>
    <row r="67" spans="1:7" x14ac:dyDescent="0.25">
      <c r="A67" s="27">
        <v>66</v>
      </c>
      <c r="B67" s="3" t="s">
        <v>204</v>
      </c>
      <c r="C67" s="38" t="s">
        <v>205</v>
      </c>
      <c r="D67" s="28" t="s">
        <v>8</v>
      </c>
      <c r="E67" s="34">
        <f>12*1.5*10</f>
        <v>180</v>
      </c>
      <c r="F67" s="30">
        <v>0</v>
      </c>
      <c r="G67" s="31">
        <f t="shared" ref="G67:G77" si="1">E67*F67</f>
        <v>0</v>
      </c>
    </row>
    <row r="68" spans="1:7" x14ac:dyDescent="0.25">
      <c r="A68" s="27">
        <v>67</v>
      </c>
      <c r="B68" s="41" t="s">
        <v>206</v>
      </c>
      <c r="C68" s="28" t="s">
        <v>91</v>
      </c>
      <c r="D68" s="28" t="s">
        <v>8</v>
      </c>
      <c r="E68" s="34">
        <f>16*10</f>
        <v>160</v>
      </c>
      <c r="F68" s="30">
        <v>0</v>
      </c>
      <c r="G68" s="31">
        <f t="shared" si="1"/>
        <v>0</v>
      </c>
    </row>
    <row r="69" spans="1:7" ht="50" x14ac:dyDescent="0.25">
      <c r="A69" s="27">
        <v>68</v>
      </c>
      <c r="B69" s="3" t="s">
        <v>241</v>
      </c>
      <c r="C69" s="38" t="s">
        <v>102</v>
      </c>
      <c r="D69" s="28" t="s">
        <v>8</v>
      </c>
      <c r="E69" s="34">
        <v>450</v>
      </c>
      <c r="F69" s="30">
        <v>0</v>
      </c>
      <c r="G69" s="31">
        <f t="shared" si="1"/>
        <v>0</v>
      </c>
    </row>
    <row r="70" spans="1:7" ht="60" x14ac:dyDescent="0.25">
      <c r="A70" s="27">
        <v>69</v>
      </c>
      <c r="B70" s="3" t="s">
        <v>230</v>
      </c>
      <c r="C70" s="38" t="s">
        <v>32</v>
      </c>
      <c r="D70" s="28" t="s">
        <v>180</v>
      </c>
      <c r="E70" s="34">
        <v>55</v>
      </c>
      <c r="F70" s="30">
        <v>0</v>
      </c>
      <c r="G70" s="31">
        <f t="shared" si="1"/>
        <v>0</v>
      </c>
    </row>
    <row r="71" spans="1:7" ht="50" x14ac:dyDescent="0.25">
      <c r="A71" s="27">
        <v>70</v>
      </c>
      <c r="B71" s="3" t="s">
        <v>224</v>
      </c>
      <c r="C71" s="38" t="s">
        <v>221</v>
      </c>
      <c r="D71" s="28" t="s">
        <v>8</v>
      </c>
      <c r="E71" s="34">
        <f>110*2*10</f>
        <v>2200</v>
      </c>
      <c r="F71" s="30">
        <v>0</v>
      </c>
      <c r="G71" s="31">
        <f t="shared" si="1"/>
        <v>0</v>
      </c>
    </row>
    <row r="72" spans="1:7" ht="40" x14ac:dyDescent="0.25">
      <c r="A72" s="27">
        <v>71</v>
      </c>
      <c r="B72" s="3" t="s">
        <v>242</v>
      </c>
      <c r="C72" s="38" t="s">
        <v>223</v>
      </c>
      <c r="D72" s="28" t="s">
        <v>8</v>
      </c>
      <c r="E72" s="34">
        <f>220*11*1.5</f>
        <v>3630</v>
      </c>
      <c r="F72" s="30">
        <v>0</v>
      </c>
      <c r="G72" s="31">
        <f t="shared" si="1"/>
        <v>0</v>
      </c>
    </row>
    <row r="73" spans="1:7" ht="30" x14ac:dyDescent="0.25">
      <c r="A73" s="27">
        <v>72</v>
      </c>
      <c r="B73" s="3" t="s">
        <v>243</v>
      </c>
      <c r="C73" s="38" t="s">
        <v>227</v>
      </c>
      <c r="D73" s="28" t="s">
        <v>8</v>
      </c>
      <c r="E73" s="34">
        <f>12*8</f>
        <v>96</v>
      </c>
      <c r="F73" s="30">
        <v>0</v>
      </c>
      <c r="G73" s="31">
        <f t="shared" si="1"/>
        <v>0</v>
      </c>
    </row>
    <row r="74" spans="1:7" x14ac:dyDescent="0.25">
      <c r="A74" s="27">
        <v>73</v>
      </c>
      <c r="B74" s="3" t="s">
        <v>235</v>
      </c>
      <c r="C74" s="38" t="s">
        <v>11</v>
      </c>
      <c r="D74" s="28" t="s">
        <v>8</v>
      </c>
      <c r="E74" s="34">
        <f>12*10</f>
        <v>120</v>
      </c>
      <c r="F74" s="30">
        <v>0</v>
      </c>
      <c r="G74" s="31">
        <f t="shared" si="1"/>
        <v>0</v>
      </c>
    </row>
    <row r="75" spans="1:7" ht="20" x14ac:dyDescent="0.25">
      <c r="A75" s="27">
        <v>74</v>
      </c>
      <c r="B75" s="41" t="s">
        <v>237</v>
      </c>
      <c r="C75" s="28" t="s">
        <v>236</v>
      </c>
      <c r="D75" s="34" t="s">
        <v>8</v>
      </c>
      <c r="E75" s="56">
        <v>279</v>
      </c>
      <c r="F75" s="30">
        <v>0</v>
      </c>
      <c r="G75" s="31">
        <f t="shared" si="1"/>
        <v>0</v>
      </c>
    </row>
    <row r="76" spans="1:7" ht="20.5" x14ac:dyDescent="0.25">
      <c r="A76" s="27">
        <v>75</v>
      </c>
      <c r="B76" s="55" t="s">
        <v>238</v>
      </c>
      <c r="C76" s="28" t="s">
        <v>239</v>
      </c>
      <c r="D76" s="34" t="s">
        <v>8</v>
      </c>
      <c r="E76" s="56">
        <v>26</v>
      </c>
      <c r="F76" s="30">
        <v>0</v>
      </c>
      <c r="G76" s="31">
        <f t="shared" si="1"/>
        <v>0</v>
      </c>
    </row>
    <row r="77" spans="1:7" ht="30" x14ac:dyDescent="0.25">
      <c r="A77" s="27">
        <v>76</v>
      </c>
      <c r="B77" s="3" t="s">
        <v>233</v>
      </c>
      <c r="C77" s="28" t="s">
        <v>234</v>
      </c>
      <c r="D77" s="28" t="s">
        <v>8</v>
      </c>
      <c r="E77" s="34">
        <f>13*10</f>
        <v>130</v>
      </c>
      <c r="F77" s="30">
        <v>0</v>
      </c>
      <c r="G77" s="31">
        <f t="shared" si="1"/>
        <v>0</v>
      </c>
    </row>
    <row r="78" spans="1:7" x14ac:dyDescent="0.25">
      <c r="A78" s="60" t="s">
        <v>19</v>
      </c>
      <c r="B78" s="60"/>
      <c r="C78" s="60"/>
      <c r="D78" s="60"/>
      <c r="E78" s="60"/>
      <c r="F78" s="60"/>
      <c r="G78" s="62">
        <f>SUM(G2:G77)</f>
        <v>0</v>
      </c>
    </row>
    <row r="79" spans="1:7" x14ac:dyDescent="0.25">
      <c r="G79" s="1" t="s">
        <v>240</v>
      </c>
    </row>
    <row r="80" spans="1:7" x14ac:dyDescent="0.25">
      <c r="D80" s="46"/>
      <c r="F80" s="47"/>
    </row>
    <row r="81" spans="2:2" x14ac:dyDescent="0.25">
      <c r="B81" s="48"/>
    </row>
  </sheetData>
  <sheetProtection algorithmName="SHA-512" hashValue="mZrxeUs2GL5e1EW45ZNdtWj87uSDQ0P72fVlB5OJ1eZdb70/UX1zre4YLs4dgojoby57VH7RyU7O7aOhZ/vphA==" saltValue="lCySAKsIITgD8UC9cDGf4g==" spinCount="100000" sheet="1" objects="1" scenarios="1"/>
  <mergeCells count="1">
    <mergeCell ref="A78:F7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workbookViewId="0">
      <selection activeCell="F13" sqref="F13"/>
    </sheetView>
  </sheetViews>
  <sheetFormatPr defaultRowHeight="14.5" x14ac:dyDescent="0.35"/>
  <cols>
    <col min="1" max="1" width="4" customWidth="1"/>
    <col min="2" max="2" width="107.1796875" customWidth="1"/>
    <col min="3" max="3" width="11" customWidth="1"/>
    <col min="4" max="4" width="6.26953125" bestFit="1" customWidth="1"/>
    <col min="5" max="5" width="6" bestFit="1" customWidth="1"/>
    <col min="6" max="6" width="14.1796875" bestFit="1" customWidth="1"/>
    <col min="7" max="7" width="9.54296875" bestFit="1" customWidth="1"/>
  </cols>
  <sheetData>
    <row r="1" spans="1:7" ht="31.5" x14ac:dyDescent="0.35">
      <c r="A1" s="36" t="s">
        <v>0</v>
      </c>
      <c r="B1" s="37" t="s">
        <v>1</v>
      </c>
      <c r="C1" s="36" t="s">
        <v>13</v>
      </c>
      <c r="D1" s="37" t="s">
        <v>2</v>
      </c>
      <c r="E1" s="37" t="s">
        <v>10</v>
      </c>
      <c r="F1" s="24" t="s">
        <v>6</v>
      </c>
      <c r="G1" s="24" t="s">
        <v>7</v>
      </c>
    </row>
    <row r="2" spans="1:7" ht="20" x14ac:dyDescent="0.35">
      <c r="A2" s="39">
        <v>1</v>
      </c>
      <c r="B2" s="32" t="s">
        <v>16</v>
      </c>
      <c r="C2" s="28" t="s">
        <v>134</v>
      </c>
      <c r="D2" s="28" t="s">
        <v>8</v>
      </c>
      <c r="E2" s="25">
        <f>8*2*10</f>
        <v>160</v>
      </c>
      <c r="F2" s="30">
        <v>0</v>
      </c>
      <c r="G2" s="31">
        <f>E2*F2</f>
        <v>0</v>
      </c>
    </row>
    <row r="3" spans="1:7" ht="20" x14ac:dyDescent="0.35">
      <c r="A3" s="39">
        <v>2</v>
      </c>
      <c r="B3" s="32" t="s">
        <v>65</v>
      </c>
      <c r="C3" s="28" t="s">
        <v>135</v>
      </c>
      <c r="D3" s="28" t="s">
        <v>8</v>
      </c>
      <c r="E3" s="25">
        <v>70</v>
      </c>
      <c r="F3" s="30">
        <v>0</v>
      </c>
      <c r="G3" s="31">
        <f t="shared" ref="G3:G17" si="0">E3*F3</f>
        <v>0</v>
      </c>
    </row>
    <row r="4" spans="1:7" ht="20" x14ac:dyDescent="0.35">
      <c r="A4" s="39">
        <v>3</v>
      </c>
      <c r="B4" s="32" t="s">
        <v>66</v>
      </c>
      <c r="C4" s="28" t="s">
        <v>135</v>
      </c>
      <c r="D4" s="28" t="s">
        <v>8</v>
      </c>
      <c r="E4" s="25">
        <v>100</v>
      </c>
      <c r="F4" s="30">
        <v>0</v>
      </c>
      <c r="G4" s="31">
        <f t="shared" si="0"/>
        <v>0</v>
      </c>
    </row>
    <row r="5" spans="1:7" ht="20" x14ac:dyDescent="0.35">
      <c r="A5" s="39">
        <v>4</v>
      </c>
      <c r="B5" s="32" t="s">
        <v>161</v>
      </c>
      <c r="C5" s="28" t="s">
        <v>135</v>
      </c>
      <c r="D5" s="28" t="s">
        <v>8</v>
      </c>
      <c r="E5" s="25">
        <f>18*11</f>
        <v>198</v>
      </c>
      <c r="F5" s="30">
        <v>0</v>
      </c>
      <c r="G5" s="31">
        <f t="shared" si="0"/>
        <v>0</v>
      </c>
    </row>
    <row r="6" spans="1:7" x14ac:dyDescent="0.35">
      <c r="A6" s="39">
        <v>5</v>
      </c>
      <c r="B6" s="32" t="s">
        <v>133</v>
      </c>
      <c r="C6" s="28" t="s">
        <v>136</v>
      </c>
      <c r="D6" s="28" t="s">
        <v>8</v>
      </c>
      <c r="E6" s="25">
        <f>2*11*10</f>
        <v>220</v>
      </c>
      <c r="F6" s="30">
        <v>0</v>
      </c>
      <c r="G6" s="31">
        <f t="shared" si="0"/>
        <v>0</v>
      </c>
    </row>
    <row r="7" spans="1:7" x14ac:dyDescent="0.35">
      <c r="A7" s="39">
        <v>6</v>
      </c>
      <c r="B7" s="32" t="s">
        <v>67</v>
      </c>
      <c r="C7" s="28" t="s">
        <v>17</v>
      </c>
      <c r="D7" s="28" t="s">
        <v>8</v>
      </c>
      <c r="E7" s="25">
        <f>2*4*12</f>
        <v>96</v>
      </c>
      <c r="F7" s="30">
        <v>0</v>
      </c>
      <c r="G7" s="31">
        <f t="shared" si="0"/>
        <v>0</v>
      </c>
    </row>
    <row r="8" spans="1:7" ht="20" x14ac:dyDescent="0.35">
      <c r="A8" s="39">
        <v>7</v>
      </c>
      <c r="B8" s="32" t="s">
        <v>68</v>
      </c>
      <c r="C8" s="28" t="s">
        <v>135</v>
      </c>
      <c r="D8" s="28" t="s">
        <v>8</v>
      </c>
      <c r="E8" s="25">
        <f>6*3.5*10</f>
        <v>210</v>
      </c>
      <c r="F8" s="30">
        <v>0</v>
      </c>
      <c r="G8" s="31">
        <f t="shared" si="0"/>
        <v>0</v>
      </c>
    </row>
    <row r="9" spans="1:7" ht="20" x14ac:dyDescent="0.35">
      <c r="A9" s="39">
        <v>8</v>
      </c>
      <c r="B9" s="32" t="s">
        <v>69</v>
      </c>
      <c r="C9" s="28" t="s">
        <v>17</v>
      </c>
      <c r="D9" s="28" t="s">
        <v>8</v>
      </c>
      <c r="E9" s="25">
        <f>4*3*11</f>
        <v>132</v>
      </c>
      <c r="F9" s="30">
        <v>0</v>
      </c>
      <c r="G9" s="31">
        <f t="shared" si="0"/>
        <v>0</v>
      </c>
    </row>
    <row r="10" spans="1:7" ht="20" x14ac:dyDescent="0.35">
      <c r="A10" s="39">
        <v>9</v>
      </c>
      <c r="B10" s="32" t="s">
        <v>70</v>
      </c>
      <c r="C10" s="28" t="s">
        <v>17</v>
      </c>
      <c r="D10" s="28" t="s">
        <v>8</v>
      </c>
      <c r="E10" s="25">
        <f>4*3*10</f>
        <v>120</v>
      </c>
      <c r="F10" s="30">
        <v>0</v>
      </c>
      <c r="G10" s="31">
        <f t="shared" si="0"/>
        <v>0</v>
      </c>
    </row>
    <row r="11" spans="1:7" ht="20" x14ac:dyDescent="0.35">
      <c r="A11" s="39">
        <v>10</v>
      </c>
      <c r="B11" s="32" t="s">
        <v>231</v>
      </c>
      <c r="C11" s="28" t="s">
        <v>232</v>
      </c>
      <c r="D11" s="28" t="s">
        <v>8</v>
      </c>
      <c r="E11" s="25">
        <v>40</v>
      </c>
      <c r="F11" s="30">
        <v>0</v>
      </c>
      <c r="G11" s="31">
        <f t="shared" si="0"/>
        <v>0</v>
      </c>
    </row>
    <row r="12" spans="1:7" ht="20" x14ac:dyDescent="0.35">
      <c r="A12" s="39">
        <v>11</v>
      </c>
      <c r="B12" s="32" t="s">
        <v>210</v>
      </c>
      <c r="C12" s="28" t="s">
        <v>135</v>
      </c>
      <c r="D12" s="28" t="s">
        <v>8</v>
      </c>
      <c r="E12" s="25">
        <f>16*2*10</f>
        <v>320</v>
      </c>
      <c r="F12" s="30">
        <v>0</v>
      </c>
      <c r="G12" s="31">
        <f t="shared" si="0"/>
        <v>0</v>
      </c>
    </row>
    <row r="13" spans="1:7" ht="20" x14ac:dyDescent="0.35">
      <c r="A13" s="39">
        <v>12</v>
      </c>
      <c r="B13" s="32" t="s">
        <v>71</v>
      </c>
      <c r="C13" s="28" t="s">
        <v>17</v>
      </c>
      <c r="D13" s="28" t="s">
        <v>8</v>
      </c>
      <c r="E13" s="25">
        <f>4*4*11</f>
        <v>176</v>
      </c>
      <c r="F13" s="30">
        <v>0</v>
      </c>
      <c r="G13" s="31">
        <f t="shared" si="0"/>
        <v>0</v>
      </c>
    </row>
    <row r="14" spans="1:7" x14ac:dyDescent="0.35">
      <c r="A14" s="39">
        <v>13</v>
      </c>
      <c r="B14" s="26" t="s">
        <v>72</v>
      </c>
      <c r="C14" s="40" t="s">
        <v>17</v>
      </c>
      <c r="D14" s="27" t="s">
        <v>4</v>
      </c>
      <c r="E14" s="34">
        <f>18*10</f>
        <v>180</v>
      </c>
      <c r="F14" s="30">
        <v>0</v>
      </c>
      <c r="G14" s="31">
        <f t="shared" si="0"/>
        <v>0</v>
      </c>
    </row>
    <row r="15" spans="1:7" ht="60" x14ac:dyDescent="0.35">
      <c r="A15" s="39">
        <v>14</v>
      </c>
      <c r="B15" s="26" t="s">
        <v>73</v>
      </c>
      <c r="C15" s="40" t="s">
        <v>17</v>
      </c>
      <c r="D15" s="27" t="s">
        <v>4</v>
      </c>
      <c r="E15" s="34">
        <f>18*2.5*11</f>
        <v>495</v>
      </c>
      <c r="F15" s="30">
        <v>0</v>
      </c>
      <c r="G15" s="31">
        <f t="shared" si="0"/>
        <v>0</v>
      </c>
    </row>
    <row r="16" spans="1:7" ht="31.5" x14ac:dyDescent="0.35">
      <c r="A16" s="39">
        <v>15</v>
      </c>
      <c r="B16" s="57" t="s">
        <v>219</v>
      </c>
      <c r="C16" s="40" t="s">
        <v>220</v>
      </c>
      <c r="D16" s="27" t="s">
        <v>33</v>
      </c>
      <c r="E16" s="34">
        <f>20*11*1.5</f>
        <v>330</v>
      </c>
      <c r="F16" s="30">
        <v>0</v>
      </c>
      <c r="G16" s="31">
        <f t="shared" si="0"/>
        <v>0</v>
      </c>
    </row>
    <row r="17" spans="1:8" x14ac:dyDescent="0.35">
      <c r="A17" s="39">
        <v>16</v>
      </c>
      <c r="B17" s="26" t="s">
        <v>160</v>
      </c>
      <c r="C17" s="40" t="s">
        <v>17</v>
      </c>
      <c r="D17" s="27" t="s">
        <v>4</v>
      </c>
      <c r="E17" s="34">
        <f>3*2*11</f>
        <v>66</v>
      </c>
      <c r="F17" s="30">
        <v>0</v>
      </c>
      <c r="G17" s="31">
        <f t="shared" si="0"/>
        <v>0</v>
      </c>
    </row>
    <row r="18" spans="1:8" x14ac:dyDescent="0.35">
      <c r="A18" s="60" t="s">
        <v>19</v>
      </c>
      <c r="B18" s="61"/>
      <c r="C18" s="61"/>
      <c r="D18" s="61"/>
      <c r="E18" s="61"/>
      <c r="F18" s="61"/>
      <c r="G18" s="63">
        <f>SUM(G2:G17)</f>
        <v>0</v>
      </c>
      <c r="H18" s="2"/>
    </row>
    <row r="21" spans="1:8" x14ac:dyDescent="0.35">
      <c r="B21" s="4"/>
    </row>
  </sheetData>
  <sheetProtection algorithmName="SHA-512" hashValue="VX3X+4EYTvRkXWo7qF8GTAKlaGf0Er8ty5PJ10uifoh94vPXbP4J6K6lU+j3esf7TYyn95KfSXz6+2WUWvQeLA==" saltValue="o2t7bqWRWWiU753VJpUbQQ==" spinCount="100000" sheet="1" objects="1" scenarios="1"/>
  <mergeCells count="1">
    <mergeCell ref="A18:F18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6"/>
  <sheetViews>
    <sheetView tabSelected="1" topLeftCell="A10" zoomScaleNormal="100" workbookViewId="0">
      <selection activeCell="L11" sqref="L11"/>
    </sheetView>
  </sheetViews>
  <sheetFormatPr defaultRowHeight="14.5" x14ac:dyDescent="0.35"/>
  <cols>
    <col min="1" max="1" width="4.453125" customWidth="1"/>
    <col min="2" max="2" width="84.7265625" customWidth="1"/>
    <col min="3" max="3" width="7.81640625" bestFit="1" customWidth="1"/>
    <col min="4" max="4" width="5.453125" bestFit="1" customWidth="1"/>
    <col min="5" max="5" width="5.26953125" bestFit="1" customWidth="1"/>
    <col min="6" max="6" width="12.453125" bestFit="1" customWidth="1"/>
    <col min="7" max="7" width="8.453125" bestFit="1" customWidth="1"/>
  </cols>
  <sheetData>
    <row r="1" spans="1:7" ht="31.5" x14ac:dyDescent="0.35">
      <c r="A1" s="23" t="s">
        <v>0</v>
      </c>
      <c r="B1" s="23" t="s">
        <v>1</v>
      </c>
      <c r="C1" s="23" t="s">
        <v>13</v>
      </c>
      <c r="D1" s="23" t="s">
        <v>2</v>
      </c>
      <c r="E1" s="23" t="s">
        <v>10</v>
      </c>
      <c r="F1" s="24" t="s">
        <v>6</v>
      </c>
      <c r="G1" s="24" t="s">
        <v>7</v>
      </c>
    </row>
    <row r="2" spans="1:7" ht="140" x14ac:dyDescent="0.35">
      <c r="A2" s="25">
        <v>1</v>
      </c>
      <c r="B2" s="32" t="s">
        <v>156</v>
      </c>
      <c r="C2" s="25" t="s">
        <v>14</v>
      </c>
      <c r="D2" s="28" t="s">
        <v>8</v>
      </c>
      <c r="E2" s="29">
        <f>230*2*10</f>
        <v>4600</v>
      </c>
      <c r="F2" s="30">
        <v>0</v>
      </c>
      <c r="G2" s="31">
        <f t="shared" ref="G2:G12" si="0">E2*F2</f>
        <v>0</v>
      </c>
    </row>
    <row r="3" spans="1:7" ht="130" x14ac:dyDescent="0.35">
      <c r="A3" s="25">
        <v>2</v>
      </c>
      <c r="B3" s="32" t="s">
        <v>159</v>
      </c>
      <c r="C3" s="25" t="s">
        <v>34</v>
      </c>
      <c r="D3" s="28" t="s">
        <v>8</v>
      </c>
      <c r="E3" s="29">
        <f>230*2*11</f>
        <v>5060</v>
      </c>
      <c r="F3" s="30">
        <v>0</v>
      </c>
      <c r="G3" s="31">
        <f t="shared" si="0"/>
        <v>0</v>
      </c>
    </row>
    <row r="4" spans="1:7" ht="150" x14ac:dyDescent="0.35">
      <c r="A4" s="25">
        <v>3</v>
      </c>
      <c r="B4" s="32" t="s">
        <v>157</v>
      </c>
      <c r="C4" s="25" t="s">
        <v>154</v>
      </c>
      <c r="D4" s="28" t="s">
        <v>8</v>
      </c>
      <c r="E4" s="29">
        <f>22*4*11</f>
        <v>968</v>
      </c>
      <c r="F4" s="30">
        <v>0</v>
      </c>
      <c r="G4" s="31">
        <f t="shared" si="0"/>
        <v>0</v>
      </c>
    </row>
    <row r="5" spans="1:7" ht="140" x14ac:dyDescent="0.35">
      <c r="A5" s="25">
        <v>4</v>
      </c>
      <c r="B5" s="32" t="s">
        <v>158</v>
      </c>
      <c r="C5" s="25" t="s">
        <v>15</v>
      </c>
      <c r="D5" s="28" t="s">
        <v>8</v>
      </c>
      <c r="E5" s="29">
        <f>12*2.5*11</f>
        <v>330</v>
      </c>
      <c r="F5" s="30">
        <v>0</v>
      </c>
      <c r="G5" s="31">
        <f t="shared" si="0"/>
        <v>0</v>
      </c>
    </row>
    <row r="6" spans="1:7" ht="150" x14ac:dyDescent="0.35">
      <c r="A6" s="25">
        <v>5</v>
      </c>
      <c r="B6" s="33" t="s">
        <v>75</v>
      </c>
      <c r="C6" s="34" t="s">
        <v>11</v>
      </c>
      <c r="D6" s="35" t="s">
        <v>8</v>
      </c>
      <c r="E6" s="29">
        <f>2*2*10</f>
        <v>40</v>
      </c>
      <c r="F6" s="30">
        <v>0</v>
      </c>
      <c r="G6" s="31">
        <f t="shared" si="0"/>
        <v>0</v>
      </c>
    </row>
    <row r="7" spans="1:7" ht="150" x14ac:dyDescent="0.35">
      <c r="A7" s="25">
        <v>6</v>
      </c>
      <c r="B7" s="32" t="s">
        <v>76</v>
      </c>
      <c r="C7" s="25" t="s">
        <v>15</v>
      </c>
      <c r="D7" s="28" t="s">
        <v>8</v>
      </c>
      <c r="E7" s="29">
        <f>2*4*11</f>
        <v>88</v>
      </c>
      <c r="F7" s="30">
        <v>0</v>
      </c>
      <c r="G7" s="31">
        <f t="shared" si="0"/>
        <v>0</v>
      </c>
    </row>
    <row r="8" spans="1:7" ht="150" x14ac:dyDescent="0.35">
      <c r="A8" s="25">
        <v>7</v>
      </c>
      <c r="B8" s="32" t="s">
        <v>155</v>
      </c>
      <c r="C8" s="25" t="s">
        <v>15</v>
      </c>
      <c r="D8" s="28" t="s">
        <v>8</v>
      </c>
      <c r="E8" s="29">
        <f>2*2*11</f>
        <v>44</v>
      </c>
      <c r="F8" s="30">
        <v>0</v>
      </c>
      <c r="G8" s="31">
        <f t="shared" si="0"/>
        <v>0</v>
      </c>
    </row>
    <row r="9" spans="1:7" ht="150" x14ac:dyDescent="0.35">
      <c r="A9" s="25">
        <v>8</v>
      </c>
      <c r="B9" s="32" t="s">
        <v>77</v>
      </c>
      <c r="C9" s="25" t="s">
        <v>152</v>
      </c>
      <c r="D9" s="28" t="s">
        <v>8</v>
      </c>
      <c r="E9" s="29">
        <f>2*4*11</f>
        <v>88</v>
      </c>
      <c r="F9" s="30">
        <v>0</v>
      </c>
      <c r="G9" s="31">
        <f t="shared" si="0"/>
        <v>0</v>
      </c>
    </row>
    <row r="10" spans="1:7" ht="150" x14ac:dyDescent="0.35">
      <c r="A10" s="25">
        <v>9</v>
      </c>
      <c r="B10" s="32" t="s">
        <v>78</v>
      </c>
      <c r="C10" s="25" t="s">
        <v>11</v>
      </c>
      <c r="D10" s="28" t="s">
        <v>8</v>
      </c>
      <c r="E10" s="29">
        <f>2*4*11</f>
        <v>88</v>
      </c>
      <c r="F10" s="30">
        <v>0</v>
      </c>
      <c r="G10" s="31">
        <f t="shared" si="0"/>
        <v>0</v>
      </c>
    </row>
    <row r="11" spans="1:7" ht="140" x14ac:dyDescent="0.35">
      <c r="A11" s="25">
        <v>10</v>
      </c>
      <c r="B11" s="32" t="s">
        <v>79</v>
      </c>
      <c r="C11" s="25" t="s">
        <v>11</v>
      </c>
      <c r="D11" s="28" t="s">
        <v>8</v>
      </c>
      <c r="E11" s="29">
        <f>3*2*11</f>
        <v>66</v>
      </c>
      <c r="F11" s="30">
        <v>0</v>
      </c>
      <c r="G11" s="31">
        <f t="shared" si="0"/>
        <v>0</v>
      </c>
    </row>
    <row r="12" spans="1:7" ht="150" x14ac:dyDescent="0.35">
      <c r="A12" s="25">
        <v>11</v>
      </c>
      <c r="B12" s="32" t="s">
        <v>74</v>
      </c>
      <c r="C12" s="25" t="s">
        <v>18</v>
      </c>
      <c r="D12" s="28" t="s">
        <v>8</v>
      </c>
      <c r="E12" s="29">
        <f>17*11*4</f>
        <v>748</v>
      </c>
      <c r="F12" s="30">
        <v>0</v>
      </c>
      <c r="G12" s="31">
        <f t="shared" si="0"/>
        <v>0</v>
      </c>
    </row>
    <row r="13" spans="1:7" x14ac:dyDescent="0.35">
      <c r="A13" s="60" t="s">
        <v>19</v>
      </c>
      <c r="B13" s="61"/>
      <c r="C13" s="61"/>
      <c r="D13" s="61"/>
      <c r="E13" s="61"/>
      <c r="F13" s="61"/>
      <c r="G13" s="62">
        <f>SUM(G2:G12)</f>
        <v>0</v>
      </c>
    </row>
    <row r="16" spans="1:7" x14ac:dyDescent="0.35">
      <c r="B16" s="4"/>
    </row>
  </sheetData>
  <sheetProtection algorithmName="SHA-512" hashValue="03ByxSOwUbdQ8qQ/LJ0cOqljd6Oi30KD1bKeThQwMvHzRsPVTnr+bk3sytlIrIjcGlPE8U+bzAz7eIxyUoJ+Og==" saltValue="lZnrPO2Cpv3JK7mO6QvYZQ==" spinCount="100000" sheet="1" objects="1" scenarios="1"/>
  <mergeCells count="1">
    <mergeCell ref="A13:F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MIĘSO WĘDLINY DRÓB</vt:lpstr>
      <vt:lpstr>WARZYWA OWOCE I JAJA KURZE</vt:lpstr>
      <vt:lpstr>NABIAŁ</vt:lpstr>
      <vt:lpstr>ART. OGÓLNOSPOŻYWCZE</vt:lpstr>
      <vt:lpstr>MROŻONKI + RYBY</vt:lpstr>
      <vt:lpstr>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Bukała</dc:creator>
  <cp:lastModifiedBy>Tomasz Bukała</cp:lastModifiedBy>
  <cp:lastPrinted>2022-10-25T12:55:40Z</cp:lastPrinted>
  <dcterms:created xsi:type="dcterms:W3CDTF">2021-05-15T17:58:09Z</dcterms:created>
  <dcterms:modified xsi:type="dcterms:W3CDTF">2025-12-03T18:12:21Z</dcterms:modified>
</cp:coreProperties>
</file>